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C:\Users\ahe157\OneDrive - UiT Office 365\Master thesis\"/>
    </mc:Choice>
  </mc:AlternateContent>
  <xr:revisionPtr revIDLastSave="0" documentId="8_{DA383909-0AFA-45CA-8495-A6714B981CA0}" xr6:coauthVersionLast="47" xr6:coauthVersionMax="47" xr10:uidLastSave="{00000000-0000-0000-0000-000000000000}"/>
  <bookViews>
    <workbookView xWindow="-120" yWindow="-120" windowWidth="51840" windowHeight="21120" activeTab="3" xr2:uid="{9C43774D-5BAB-41B5-81F4-210EA57BE86C}"/>
  </bookViews>
  <sheets>
    <sheet name="Al-in-olivine Thermometer" sheetId="1" r:id="rId1"/>
    <sheet name="Ca-in-olivine Barometer" sheetId="2" r:id="rId2"/>
    <sheet name="Two-pyroxene Thermometer" sheetId="3" r:id="rId3"/>
    <sheet name="HSE data" sheetId="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O6" i="2" l="1"/>
  <c r="AR6" i="2" s="1"/>
  <c r="AO11" i="2"/>
  <c r="AR11" i="2" s="1"/>
  <c r="AO12" i="2"/>
  <c r="AO20" i="2"/>
  <c r="AR20" i="2"/>
  <c r="AT20" i="2"/>
  <c r="AQ24" i="1"/>
  <c r="AX24" i="3"/>
  <c r="BA4" i="3"/>
  <c r="AO24" i="2"/>
  <c r="AR4" i="2"/>
  <c r="AV25" i="3"/>
  <c r="AU25" i="3"/>
  <c r="AP25" i="3"/>
  <c r="Z25" i="3"/>
  <c r="AX25" i="3" s="1"/>
  <c r="AY25" i="3" s="1"/>
  <c r="Y25" i="3"/>
  <c r="AV24" i="3"/>
  <c r="AU24" i="3"/>
  <c r="AP24" i="3"/>
  <c r="Z24" i="3"/>
  <c r="Y24" i="3"/>
  <c r="AV23" i="3"/>
  <c r="AU23" i="3"/>
  <c r="AP23" i="3"/>
  <c r="Z23" i="3"/>
  <c r="Y23" i="3"/>
  <c r="AV22" i="3"/>
  <c r="AU22" i="3"/>
  <c r="AP22" i="3"/>
  <c r="Z22" i="3"/>
  <c r="Y22" i="3"/>
  <c r="AV21" i="3"/>
  <c r="AU21" i="3"/>
  <c r="AP21" i="3"/>
  <c r="Z21" i="3"/>
  <c r="AX21" i="3" s="1"/>
  <c r="AY21" i="3" s="1"/>
  <c r="Y21" i="3"/>
  <c r="AV20" i="3"/>
  <c r="AU20" i="3"/>
  <c r="AP20" i="3"/>
  <c r="Z20" i="3"/>
  <c r="Y20" i="3"/>
  <c r="AV19" i="3"/>
  <c r="AU19" i="3"/>
  <c r="AP19" i="3"/>
  <c r="Z19" i="3"/>
  <c r="Y19" i="3"/>
  <c r="AV18" i="3"/>
  <c r="AU18" i="3"/>
  <c r="AP18" i="3"/>
  <c r="Z18" i="3"/>
  <c r="Y18" i="3"/>
  <c r="AV17" i="3"/>
  <c r="AU17" i="3"/>
  <c r="AP17" i="3"/>
  <c r="Z17" i="3"/>
  <c r="Y17" i="3"/>
  <c r="AV16" i="3"/>
  <c r="AU16" i="3"/>
  <c r="AP16" i="3"/>
  <c r="Z16" i="3"/>
  <c r="Y16" i="3"/>
  <c r="AV15" i="3"/>
  <c r="AX15" i="3" s="1"/>
  <c r="AY15" i="3" s="1"/>
  <c r="AU15" i="3"/>
  <c r="AP15" i="3"/>
  <c r="AV14" i="3"/>
  <c r="AU14" i="3"/>
  <c r="AP14" i="3"/>
  <c r="Z14" i="3"/>
  <c r="Y14" i="3"/>
  <c r="AV13" i="3"/>
  <c r="AU13" i="3"/>
  <c r="AP13" i="3"/>
  <c r="Z13" i="3"/>
  <c r="Y13" i="3"/>
  <c r="AV12" i="3"/>
  <c r="AU12" i="3"/>
  <c r="AP12" i="3"/>
  <c r="Z12" i="3"/>
  <c r="Y12" i="3"/>
  <c r="AV11" i="3"/>
  <c r="AU11" i="3"/>
  <c r="AP11" i="3"/>
  <c r="Z11" i="3"/>
  <c r="Y11" i="3"/>
  <c r="AV10" i="3"/>
  <c r="AU10" i="3"/>
  <c r="AP10" i="3"/>
  <c r="Z10" i="3"/>
  <c r="Y10" i="3"/>
  <c r="AV9" i="3"/>
  <c r="AU9" i="3"/>
  <c r="AP9" i="3"/>
  <c r="Z9" i="3"/>
  <c r="Y9" i="3"/>
  <c r="Z8" i="3"/>
  <c r="AX8" i="3" s="1"/>
  <c r="AY8" i="3" s="1"/>
  <c r="Y8" i="3"/>
  <c r="AV7" i="3"/>
  <c r="AU7" i="3"/>
  <c r="AP7" i="3"/>
  <c r="Z7" i="3"/>
  <c r="Y7" i="3"/>
  <c r="AV6" i="3"/>
  <c r="AU6" i="3"/>
  <c r="AP6" i="3"/>
  <c r="Z6" i="3"/>
  <c r="Y6" i="3"/>
  <c r="AV5" i="3"/>
  <c r="AU5" i="3"/>
  <c r="AP5" i="3"/>
  <c r="Z5" i="3"/>
  <c r="Y5" i="3"/>
  <c r="AV4" i="3"/>
  <c r="AU4" i="3"/>
  <c r="AP4" i="3"/>
  <c r="Z4" i="3"/>
  <c r="AX4" i="3" s="1"/>
  <c r="AY4" i="3" s="1"/>
  <c r="Y4" i="3"/>
  <c r="AV3" i="3"/>
  <c r="AU3" i="3"/>
  <c r="AP3" i="3"/>
  <c r="Z3" i="3"/>
  <c r="AX3" i="3" s="1"/>
  <c r="AY3" i="3" s="1"/>
  <c r="Y3" i="3"/>
  <c r="AQ20" i="1"/>
  <c r="AQ21" i="1"/>
  <c r="AQ22" i="1"/>
  <c r="AQ23" i="1"/>
  <c r="AQ12" i="1"/>
  <c r="AQ13" i="1"/>
  <c r="AQ14" i="1"/>
  <c r="AQ15" i="1"/>
  <c r="AQ7" i="1"/>
  <c r="AQ5" i="1"/>
  <c r="AQ4" i="1"/>
  <c r="AQ4" i="2"/>
  <c r="AO3" i="2"/>
  <c r="AO25" i="2"/>
  <c r="AL25" i="2"/>
  <c r="U25" i="2"/>
  <c r="AQ24" i="2"/>
  <c r="AL24" i="2"/>
  <c r="U24" i="2"/>
  <c r="AQ23" i="2"/>
  <c r="AO23" i="2"/>
  <c r="AL23" i="2"/>
  <c r="U23" i="2"/>
  <c r="AQ22" i="2"/>
  <c r="AO22" i="2"/>
  <c r="AL22" i="2"/>
  <c r="U22" i="2"/>
  <c r="AQ21" i="2"/>
  <c r="AO21" i="2"/>
  <c r="AL21" i="2"/>
  <c r="U21" i="2"/>
  <c r="AQ20" i="2"/>
  <c r="AL20" i="2"/>
  <c r="U20" i="2"/>
  <c r="AQ19" i="2"/>
  <c r="AO19" i="2"/>
  <c r="AL19" i="2"/>
  <c r="U19" i="2"/>
  <c r="AQ18" i="2"/>
  <c r="AO18" i="2"/>
  <c r="AL18" i="2"/>
  <c r="U18" i="2"/>
  <c r="AQ17" i="2"/>
  <c r="AO17" i="2"/>
  <c r="AL17" i="2"/>
  <c r="U17" i="2"/>
  <c r="AO16" i="2"/>
  <c r="AL16" i="2"/>
  <c r="U16" i="2"/>
  <c r="AQ15" i="2"/>
  <c r="U15" i="2"/>
  <c r="AQ14" i="2"/>
  <c r="AL14" i="2"/>
  <c r="AQ13" i="2"/>
  <c r="AO13" i="2"/>
  <c r="AL13" i="2"/>
  <c r="U13" i="2"/>
  <c r="AQ12" i="2"/>
  <c r="AL12" i="2"/>
  <c r="U12" i="2"/>
  <c r="AQ11" i="2"/>
  <c r="AL11" i="2"/>
  <c r="U11" i="2"/>
  <c r="AQ10" i="2"/>
  <c r="AO10" i="2"/>
  <c r="AL10" i="2"/>
  <c r="U10" i="2"/>
  <c r="AQ9" i="2"/>
  <c r="AO9" i="2"/>
  <c r="AL9" i="2"/>
  <c r="U9" i="2"/>
  <c r="AQ8" i="2"/>
  <c r="AO8" i="2"/>
  <c r="AL8" i="2"/>
  <c r="U8" i="2"/>
  <c r="AQ7" i="2"/>
  <c r="AO7" i="2"/>
  <c r="AR7" i="2" s="1"/>
  <c r="AL7" i="2"/>
  <c r="U7" i="2"/>
  <c r="AQ6" i="2"/>
  <c r="AL6" i="2"/>
  <c r="U6" i="2"/>
  <c r="AQ5" i="2"/>
  <c r="AO5" i="2"/>
  <c r="AL5" i="2"/>
  <c r="U5" i="2"/>
  <c r="AO4" i="2"/>
  <c r="AL4" i="2"/>
  <c r="U4" i="2"/>
  <c r="AL3" i="2"/>
  <c r="U3" i="2"/>
  <c r="W25" i="1"/>
  <c r="AP24" i="1"/>
  <c r="AM24" i="1"/>
  <c r="W24" i="1"/>
  <c r="AP23" i="1"/>
  <c r="AM23" i="1"/>
  <c r="W23" i="1"/>
  <c r="AP22" i="1"/>
  <c r="AM22" i="1"/>
  <c r="W22" i="1"/>
  <c r="AP21" i="1"/>
  <c r="AM21" i="1"/>
  <c r="W21" i="1"/>
  <c r="AP20" i="1"/>
  <c r="AM20" i="1"/>
  <c r="W20" i="1"/>
  <c r="AQ19" i="1"/>
  <c r="AP19" i="1"/>
  <c r="AM19" i="1"/>
  <c r="W19" i="1"/>
  <c r="AQ18" i="1"/>
  <c r="AP18" i="1"/>
  <c r="AM18" i="1"/>
  <c r="W18" i="1"/>
  <c r="AQ17" i="1"/>
  <c r="AP17" i="1"/>
  <c r="AM17" i="1"/>
  <c r="W17" i="1"/>
  <c r="W16" i="1"/>
  <c r="AP15" i="1"/>
  <c r="AM15" i="1"/>
  <c r="W15" i="1"/>
  <c r="AP13" i="1"/>
  <c r="AM13" i="1"/>
  <c r="W13" i="1"/>
  <c r="AP12" i="1"/>
  <c r="AM12" i="1"/>
  <c r="W12" i="1"/>
  <c r="AQ11" i="1"/>
  <c r="AP11" i="1"/>
  <c r="AM11" i="1"/>
  <c r="W11" i="1"/>
  <c r="AQ10" i="1"/>
  <c r="AP10" i="1"/>
  <c r="AM10" i="1"/>
  <c r="W10" i="1"/>
  <c r="AQ9" i="1"/>
  <c r="AP9" i="1"/>
  <c r="AM9" i="1"/>
  <c r="W9" i="1"/>
  <c r="AQ8" i="1"/>
  <c r="AP8" i="1"/>
  <c r="AM8" i="1"/>
  <c r="W8" i="1"/>
  <c r="AP7" i="1"/>
  <c r="AM7" i="1"/>
  <c r="W7" i="1"/>
  <c r="AQ6" i="1"/>
  <c r="AP6" i="1"/>
  <c r="AM6" i="1"/>
  <c r="W6" i="1"/>
  <c r="AP5" i="1"/>
  <c r="AM5" i="1"/>
  <c r="W5" i="1"/>
  <c r="AP4" i="1"/>
  <c r="AM4" i="1"/>
  <c r="W4" i="1"/>
  <c r="W3" i="1"/>
  <c r="AX10" i="3" l="1"/>
  <c r="AY10" i="3" s="1"/>
  <c r="AX14" i="3"/>
  <c r="AY14" i="3" s="1"/>
  <c r="BA21" i="3"/>
  <c r="AX7" i="3"/>
  <c r="AY7" i="3" s="1"/>
  <c r="AX5" i="3"/>
  <c r="AY5" i="3" s="1"/>
  <c r="BA7" i="3"/>
  <c r="BA5" i="3"/>
  <c r="BA10" i="3"/>
  <c r="AX18" i="3"/>
  <c r="AY18" i="3" s="1"/>
  <c r="BA18" i="3" s="1"/>
  <c r="AX11" i="3"/>
  <c r="AY11" i="3" s="1"/>
  <c r="BA11" i="3" s="1"/>
  <c r="AX6" i="3"/>
  <c r="AY6" i="3" s="1"/>
  <c r="BA6" i="3" s="1"/>
  <c r="AX9" i="3"/>
  <c r="AY9" i="3" s="1"/>
  <c r="BA9" i="3" s="1"/>
  <c r="AX13" i="3"/>
  <c r="AY13" i="3" s="1"/>
  <c r="BA13" i="3" s="1"/>
  <c r="AX22" i="3"/>
  <c r="AY22" i="3" s="1"/>
  <c r="BA22" i="3" s="1"/>
  <c r="AX19" i="3"/>
  <c r="AY19" i="3" s="1"/>
  <c r="BA19" i="3" s="1"/>
  <c r="AX23" i="3"/>
  <c r="AY23" i="3" s="1"/>
  <c r="BA23" i="3" s="1"/>
  <c r="AX12" i="3"/>
  <c r="AY12" i="3" s="1"/>
  <c r="BA12" i="3" s="1"/>
  <c r="AX16" i="3"/>
  <c r="AY16" i="3" s="1"/>
  <c r="AX20" i="3"/>
  <c r="AY20" i="3" s="1"/>
  <c r="BA20" i="3" s="1"/>
  <c r="AY24" i="3"/>
  <c r="BA24" i="3" s="1"/>
  <c r="AX17" i="3"/>
  <c r="AY17" i="3" s="1"/>
  <c r="BA17" i="3" s="1"/>
  <c r="AR5" i="2"/>
  <c r="AS5" i="2" s="1"/>
  <c r="AR17" i="2"/>
  <c r="AR12" i="2"/>
  <c r="AT12" i="2" s="1"/>
  <c r="AR8" i="2"/>
  <c r="AR13" i="2"/>
  <c r="AS13" i="2" s="1"/>
  <c r="AS6" i="2"/>
  <c r="AR9" i="2"/>
  <c r="AS11" i="2"/>
  <c r="AR18" i="2"/>
  <c r="AS18" i="2" s="1"/>
  <c r="AR22" i="2"/>
  <c r="AS22" i="2" s="1"/>
  <c r="AR10" i="2"/>
  <c r="AS10" i="2" s="1"/>
  <c r="AR19" i="2"/>
  <c r="AT19" i="2" s="1"/>
  <c r="AR23" i="2"/>
  <c r="AT23" i="2" s="1"/>
  <c r="AR24" i="2"/>
  <c r="AT24" i="2" s="1"/>
  <c r="AS4" i="2"/>
  <c r="AR21" i="2"/>
  <c r="AT21" i="2" s="1"/>
  <c r="AT9" i="2"/>
  <c r="AS9" i="2"/>
  <c r="AS7" i="2"/>
  <c r="AT7" i="2"/>
  <c r="AT8" i="2"/>
  <c r="AS8" i="2"/>
  <c r="AT17" i="2"/>
  <c r="AS17" i="2"/>
  <c r="AT6" i="2"/>
  <c r="AT13" i="2"/>
  <c r="AT5" i="2"/>
  <c r="AS12" i="2" l="1"/>
  <c r="AT4" i="2"/>
  <c r="AS24" i="2"/>
  <c r="AT11" i="2"/>
  <c r="AT10" i="2"/>
  <c r="AT18" i="2"/>
  <c r="AS23" i="2"/>
  <c r="AT22" i="2"/>
  <c r="AS19" i="2"/>
  <c r="AS20" i="2"/>
  <c r="AS21" i="2"/>
</calcChain>
</file>

<file path=xl/sharedStrings.xml><?xml version="1.0" encoding="utf-8"?>
<sst xmlns="http://schemas.openxmlformats.org/spreadsheetml/2006/main" count="513" uniqueCount="175">
  <si>
    <t>Al-in-olivine Thermometer (Coogan et al., 2014):</t>
  </si>
  <si>
    <t>Sample</t>
  </si>
  <si>
    <t>Location</t>
  </si>
  <si>
    <t>type</t>
  </si>
  <si>
    <t>olivine</t>
  </si>
  <si>
    <t># crystals</t>
  </si>
  <si>
    <t>n</t>
  </si>
  <si>
    <t>Al2O3(EPMA) (mass%)</t>
  </si>
  <si>
    <t>stdev</t>
  </si>
  <si>
    <t>Al2O3 (LAICPMS) (mass%)</t>
  </si>
  <si>
    <t>SiO2 (mass%)</t>
  </si>
  <si>
    <t>Na2O (mass%)</t>
  </si>
  <si>
    <t>MgO (mass%)</t>
  </si>
  <si>
    <t>TiO2 (mass%)</t>
  </si>
  <si>
    <t>MnO (mass%)</t>
  </si>
  <si>
    <t>FeO (mass%)</t>
  </si>
  <si>
    <t>Cr2O3 (mass%)</t>
  </si>
  <si>
    <t>CoO (mass%)</t>
  </si>
  <si>
    <t>NiO (mass%)</t>
  </si>
  <si>
    <t>P2O5 (mass%)</t>
  </si>
  <si>
    <t>CaO (mass%)</t>
  </si>
  <si>
    <t>Total (EPMA)</t>
  </si>
  <si>
    <t>Spinel</t>
  </si>
  <si>
    <t>Al2O3 (mass%)</t>
  </si>
  <si>
    <t>Total</t>
  </si>
  <si>
    <t>Cr#</t>
  </si>
  <si>
    <r>
      <t>T_AlOl_EPMA (</t>
    </r>
    <r>
      <rPr>
        <sz val="11"/>
        <color theme="1"/>
        <rFont val="Aptos Narrow"/>
        <family val="2"/>
      </rPr>
      <t>°</t>
    </r>
    <r>
      <rPr>
        <sz val="11"/>
        <color theme="1"/>
        <rFont val="Calibri"/>
        <family val="2"/>
      </rPr>
      <t>C</t>
    </r>
    <r>
      <rPr>
        <sz val="11"/>
        <color theme="1"/>
        <rFont val="Aptos Narrow"/>
        <family val="2"/>
        <scheme val="minor"/>
      </rPr>
      <t>)</t>
    </r>
  </si>
  <si>
    <t>T_AlOl_LAICPMS (°C)</t>
  </si>
  <si>
    <t>EPMA Method 1</t>
  </si>
  <si>
    <t>BVC23X-12A</t>
  </si>
  <si>
    <t>Sverrefjellet</t>
  </si>
  <si>
    <t>R</t>
  </si>
  <si>
    <t>V</t>
  </si>
  <si>
    <t>BVC23X-13B</t>
  </si>
  <si>
    <t>BVC23X-43</t>
  </si>
  <si>
    <t>BVC23X-05</t>
  </si>
  <si>
    <t>BVC23X-23</t>
  </si>
  <si>
    <t>BVC23X-02</t>
  </si>
  <si>
    <t>BVC23X-44A</t>
  </si>
  <si>
    <t>BVC23X-45</t>
  </si>
  <si>
    <t>BVC23X-06</t>
  </si>
  <si>
    <t>EPMA Method 2</t>
  </si>
  <si>
    <t>BVC23X-19</t>
  </si>
  <si>
    <t>BVC23X-15</t>
  </si>
  <si>
    <t>BVC23X-34</t>
  </si>
  <si>
    <t>BVC23X-14B</t>
  </si>
  <si>
    <t>BVC23X-32</t>
  </si>
  <si>
    <t>Halvdannpiggen</t>
  </si>
  <si>
    <t>BVC23X-39</t>
  </si>
  <si>
    <t>Sigurdfjellet</t>
  </si>
  <si>
    <t>BVC23X-37</t>
  </si>
  <si>
    <t>BVC23X-38</t>
  </si>
  <si>
    <t>BVC23X-09</t>
  </si>
  <si>
    <t>Type:</t>
  </si>
  <si>
    <t>R= Regular</t>
  </si>
  <si>
    <t>V= Vein</t>
  </si>
  <si>
    <t>n:</t>
  </si>
  <si>
    <t>number of mineral analysis for EPMA</t>
  </si>
  <si>
    <t>values are calculated median</t>
  </si>
  <si>
    <t>Ca-in-olivine Barometer (Köhler and Brey, 1990):</t>
  </si>
  <si>
    <t>Al2O3 (EPMA) (mass%)</t>
  </si>
  <si>
    <t>Ca_ol (cation per formula unit (4O))</t>
  </si>
  <si>
    <t>cpx</t>
  </si>
  <si>
    <t>Ca_cpx (cation per formula unit (6O))</t>
  </si>
  <si>
    <t>D_Ca</t>
  </si>
  <si>
    <r>
      <rPr>
        <sz val="11"/>
        <color rgb="FF000000"/>
        <rFont val="Aptos Narrow"/>
      </rPr>
      <t>T_AlOl (°</t>
    </r>
    <r>
      <rPr>
        <sz val="11"/>
        <color rgb="FF000000"/>
        <rFont val="Calibri"/>
      </rPr>
      <t>C</t>
    </r>
    <r>
      <rPr>
        <sz val="11"/>
        <color rgb="FF000000"/>
        <rFont val="Aptos Narrow"/>
      </rPr>
      <t>)</t>
    </r>
  </si>
  <si>
    <t>T_AlOl (K)</t>
  </si>
  <si>
    <t>P_KB (kbar)</t>
  </si>
  <si>
    <t>P_KB (GPa)</t>
  </si>
  <si>
    <t>depth (km)</t>
  </si>
  <si>
    <t>Values as median</t>
  </si>
  <si>
    <t xml:space="preserve">Atomic proportions of Ca in ol and cpx are calculated based on 4 and 6 oxygens, respectivly. </t>
  </si>
  <si>
    <t>Two-pyroxene Thermometer (Brey and Köhler, 1990):</t>
  </si>
  <si>
    <t>Ca (cations per formula unit)</t>
  </si>
  <si>
    <t>Na (cations per formula unit)</t>
  </si>
  <si>
    <t>Fe (cations per formula unit)</t>
  </si>
  <si>
    <t>Mg (cations per formula unit)</t>
  </si>
  <si>
    <t>X_Fe_cpx</t>
  </si>
  <si>
    <t>Ca*_cpx</t>
  </si>
  <si>
    <t>opx</t>
  </si>
  <si>
    <t>X_Fe_opx</t>
  </si>
  <si>
    <t>Ca*_opx</t>
  </si>
  <si>
    <t>K_D</t>
  </si>
  <si>
    <t>ln(K_D)^2</t>
  </si>
  <si>
    <t>P_KB(kbar)</t>
  </si>
  <si>
    <t>T_BKN(°C)</t>
  </si>
  <si>
    <t>Batch ID</t>
  </si>
  <si>
    <t>Mass</t>
  </si>
  <si>
    <t>PGE spike</t>
  </si>
  <si>
    <t>Re spike</t>
  </si>
  <si>
    <t>Os</t>
  </si>
  <si>
    <t>Ir</t>
  </si>
  <si>
    <t>Ru</t>
  </si>
  <si>
    <t>Pt</t>
  </si>
  <si>
    <t>Pd</t>
  </si>
  <si>
    <t>Re</t>
  </si>
  <si>
    <t>187Re /188Os</t>
  </si>
  <si>
    <t>error</t>
  </si>
  <si>
    <t>187Os /188Os</t>
  </si>
  <si>
    <t>blank contribution</t>
  </si>
  <si>
    <t>187Os/188Os</t>
  </si>
  <si>
    <t>PUM norm</t>
  </si>
  <si>
    <t>CI</t>
  </si>
  <si>
    <t>g</t>
  </si>
  <si>
    <t>ng/g</t>
  </si>
  <si>
    <t>± ng/g</t>
  </si>
  <si>
    <t>%</t>
  </si>
  <si>
    <t>PUM</t>
  </si>
  <si>
    <t>BVC1</t>
  </si>
  <si>
    <t>BVC23X-01</t>
  </si>
  <si>
    <t>BVC2</t>
  </si>
  <si>
    <t>BVC3</t>
  </si>
  <si>
    <t>BVC23X-03</t>
  </si>
  <si>
    <t>BVC4</t>
  </si>
  <si>
    <t>BVC23X-04</t>
  </si>
  <si>
    <t>BVC5</t>
  </si>
  <si>
    <t>BVC6</t>
  </si>
  <si>
    <t>BVC7</t>
  </si>
  <si>
    <t>BVC23X-07</t>
  </si>
  <si>
    <t>BVC8</t>
  </si>
  <si>
    <t>BVC23X-08</t>
  </si>
  <si>
    <t>BVC9</t>
  </si>
  <si>
    <t>BVC10</t>
  </si>
  <si>
    <t>BVC23X-10</t>
  </si>
  <si>
    <t>BVC11</t>
  </si>
  <si>
    <t>BVC23X-11</t>
  </si>
  <si>
    <t>BVC12</t>
  </si>
  <si>
    <t>BVC23X-12</t>
  </si>
  <si>
    <t>BVC13</t>
  </si>
  <si>
    <t>BVC23X-13</t>
  </si>
  <si>
    <t>BVC14</t>
  </si>
  <si>
    <t>BVC23X-14</t>
  </si>
  <si>
    <t>BVC15</t>
  </si>
  <si>
    <t>BVC17</t>
  </si>
  <si>
    <t>BVC23X-17</t>
  </si>
  <si>
    <t>BVC19</t>
  </si>
  <si>
    <t>BVC20</t>
  </si>
  <si>
    <t>BVC23X-20</t>
  </si>
  <si>
    <t>BVC21</t>
  </si>
  <si>
    <t>BVC23X-21</t>
  </si>
  <si>
    <t>BVC22</t>
  </si>
  <si>
    <t>BVC23X-22</t>
  </si>
  <si>
    <t>BVC23</t>
  </si>
  <si>
    <t>BVC24</t>
  </si>
  <si>
    <t>BVC23X-24</t>
  </si>
  <si>
    <t>BVC31</t>
  </si>
  <si>
    <t>BVC23X-31</t>
  </si>
  <si>
    <t>BVC32</t>
  </si>
  <si>
    <t>BVC33</t>
  </si>
  <si>
    <t>BVC23X-33</t>
  </si>
  <si>
    <t>BVC34</t>
  </si>
  <si>
    <t>BVC35</t>
  </si>
  <si>
    <t>BVC23X-35</t>
  </si>
  <si>
    <t>BVC37</t>
  </si>
  <si>
    <t>BVC38</t>
  </si>
  <si>
    <t xml:space="preserve">BVC39 </t>
  </si>
  <si>
    <t>BVC40</t>
  </si>
  <si>
    <t>BVC23X-40</t>
  </si>
  <si>
    <t>BVC41</t>
  </si>
  <si>
    <t>BVC23X-41</t>
  </si>
  <si>
    <t>BVC43</t>
  </si>
  <si>
    <t>BVC44</t>
  </si>
  <si>
    <t>BVC23X-44</t>
  </si>
  <si>
    <t>BVC45</t>
  </si>
  <si>
    <t>St 1</t>
  </si>
  <si>
    <t>GP13</t>
  </si>
  <si>
    <t>St 2</t>
  </si>
  <si>
    <t>JP-1</t>
  </si>
  <si>
    <t>blank value for correction (average ± 1SD pg; n=3)</t>
  </si>
  <si>
    <t>BVC BLK1</t>
  </si>
  <si>
    <t>TPB1</t>
  </si>
  <si>
    <t>BVC BLK2</t>
  </si>
  <si>
    <t>TPB2</t>
  </si>
  <si>
    <t xml:space="preserve">BVC BLK3 </t>
  </si>
  <si>
    <t>TPB3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</si>
</sst>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0.0"/>
  </numFmts>
  <fonts count="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Aptos Narrow"/>
      <family val="2"/>
    </font>
    <font>
      <sz val="11"/>
      <color theme="1"/>
      <name val="Calibri"/>
      <family val="2"/>
    </font>
    <font>
      <sz val="11"/>
      <color rgb="FF000000"/>
      <name val="Aptos Narrow"/>
    </font>
    <font>
      <sz val="11"/>
      <color rgb="FF000000"/>
      <name val="Calibri"/>
    </font>
    <font>
      <sz val="12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1" xfId="0" applyFont="1" applyBorder="1"/>
    <xf numFmtId="0" fontId="2" fillId="0" borderId="1" xfId="0" applyFont="1" applyBorder="1"/>
    <xf numFmtId="0" fontId="0" fillId="0" borderId="0" xfId="0" applyAlignment="1">
      <alignment horizontal="center"/>
    </xf>
    <xf numFmtId="164" fontId="0" fillId="0" borderId="0" xfId="0" applyNumberFormat="1"/>
    <xf numFmtId="165" fontId="0" fillId="0" borderId="0" xfId="0" applyNumberFormat="1"/>
    <xf numFmtId="2" fontId="0" fillId="0" borderId="0" xfId="0" applyNumberFormat="1"/>
    <xf numFmtId="166" fontId="0" fillId="0" borderId="0" xfId="0" applyNumberFormat="1"/>
    <xf numFmtId="164" fontId="2" fillId="0" borderId="0" xfId="0" applyNumberFormat="1" applyFont="1"/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164" fontId="0" fillId="0" borderId="2" xfId="0" applyNumberFormat="1" applyBorder="1"/>
    <xf numFmtId="2" fontId="0" fillId="0" borderId="2" xfId="0" applyNumberFormat="1" applyBorder="1"/>
    <xf numFmtId="165" fontId="0" fillId="0" borderId="2" xfId="0" applyNumberFormat="1" applyBorder="1"/>
    <xf numFmtId="165" fontId="0" fillId="0" borderId="3" xfId="0" applyNumberFormat="1" applyBorder="1"/>
    <xf numFmtId="164" fontId="0" fillId="0" borderId="3" xfId="0" applyNumberFormat="1" applyBorder="1"/>
    <xf numFmtId="0" fontId="0" fillId="0" borderId="3" xfId="0" applyBorder="1"/>
    <xf numFmtId="2" fontId="0" fillId="0" borderId="3" xfId="0" applyNumberFormat="1" applyBorder="1" applyAlignment="1">
      <alignment horizontal="center"/>
    </xf>
    <xf numFmtId="1" fontId="0" fillId="0" borderId="3" xfId="0" applyNumberFormat="1" applyBorder="1" applyAlignment="1">
      <alignment horizontal="center"/>
    </xf>
    <xf numFmtId="1" fontId="0" fillId="0" borderId="0" xfId="0" applyNumberFormat="1"/>
    <xf numFmtId="1" fontId="0" fillId="0" borderId="2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1" fontId="0" fillId="0" borderId="3" xfId="0" applyNumberFormat="1" applyBorder="1"/>
    <xf numFmtId="2" fontId="0" fillId="0" borderId="3" xfId="0" applyNumberFormat="1" applyBorder="1"/>
    <xf numFmtId="166" fontId="0" fillId="0" borderId="3" xfId="0" applyNumberFormat="1" applyBorder="1"/>
    <xf numFmtId="0" fontId="5" fillId="0" borderId="1" xfId="0" applyFont="1" applyBorder="1"/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7" fillId="0" borderId="4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7" fillId="0" borderId="6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7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631CC-4CC6-4775-9015-F159DADFC5E4}">
  <dimension ref="A1:AV32"/>
  <sheetViews>
    <sheetView workbookViewId="0">
      <selection activeCell="F39" sqref="F39"/>
    </sheetView>
  </sheetViews>
  <sheetFormatPr defaultRowHeight="15" x14ac:dyDescent="0.25"/>
  <cols>
    <col min="1" max="1" width="17.140625" customWidth="1"/>
    <col min="2" max="2" width="12.85546875" customWidth="1"/>
    <col min="3" max="3" width="15.5703125" customWidth="1"/>
    <col min="6" max="6" width="11.5703125" customWidth="1"/>
    <col min="8" max="8" width="13.5703125" customWidth="1"/>
    <col min="9" max="9" width="12.5703125" customWidth="1"/>
    <col min="10" max="10" width="18" customWidth="1"/>
    <col min="11" max="11" width="15.28515625" customWidth="1"/>
    <col min="23" max="23" width="12.28515625" customWidth="1"/>
    <col min="40" max="40" width="9.5703125" bestFit="1" customWidth="1"/>
    <col min="42" max="42" width="16.28515625" customWidth="1"/>
    <col min="43" max="43" width="19.28515625" customWidth="1"/>
  </cols>
  <sheetData>
    <row r="1" spans="1:48" x14ac:dyDescent="0.25">
      <c r="A1" s="1" t="s">
        <v>0</v>
      </c>
    </row>
    <row r="2" spans="1:48" x14ac:dyDescent="0.25">
      <c r="B2" s="2" t="s">
        <v>1</v>
      </c>
      <c r="C2" s="2" t="s">
        <v>2</v>
      </c>
      <c r="D2" s="2" t="s">
        <v>3</v>
      </c>
      <c r="E2" s="3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8</v>
      </c>
      <c r="L2" s="2" t="s">
        <v>10</v>
      </c>
      <c r="M2" s="2" t="s">
        <v>11</v>
      </c>
      <c r="N2" s="2" t="s">
        <v>12</v>
      </c>
      <c r="O2" s="2" t="s">
        <v>13</v>
      </c>
      <c r="P2" s="2" t="s">
        <v>14</v>
      </c>
      <c r="Q2" s="2" t="s">
        <v>15</v>
      </c>
      <c r="R2" s="2" t="s">
        <v>16</v>
      </c>
      <c r="S2" s="2" t="s">
        <v>17</v>
      </c>
      <c r="T2" s="2" t="s">
        <v>18</v>
      </c>
      <c r="U2" s="2" t="s">
        <v>19</v>
      </c>
      <c r="V2" s="4" t="s">
        <v>20</v>
      </c>
      <c r="W2" s="2" t="s">
        <v>21</v>
      </c>
      <c r="X2" s="3" t="s">
        <v>22</v>
      </c>
      <c r="Y2" s="2" t="s">
        <v>5</v>
      </c>
      <c r="Z2" s="2" t="s">
        <v>6</v>
      </c>
      <c r="AA2" s="2" t="s">
        <v>23</v>
      </c>
      <c r="AB2" s="2" t="s">
        <v>10</v>
      </c>
      <c r="AC2" s="2" t="s">
        <v>11</v>
      </c>
      <c r="AD2" s="2" t="s">
        <v>12</v>
      </c>
      <c r="AE2" s="2" t="s">
        <v>13</v>
      </c>
      <c r="AF2" s="2" t="s">
        <v>14</v>
      </c>
      <c r="AG2" s="2" t="s">
        <v>15</v>
      </c>
      <c r="AH2" s="2" t="s">
        <v>16</v>
      </c>
      <c r="AI2" s="2" t="s">
        <v>17</v>
      </c>
      <c r="AJ2" s="2" t="s">
        <v>18</v>
      </c>
      <c r="AK2" s="2" t="s">
        <v>19</v>
      </c>
      <c r="AL2" s="4" t="s">
        <v>20</v>
      </c>
      <c r="AM2" s="2" t="s">
        <v>24</v>
      </c>
      <c r="AN2" s="2"/>
      <c r="AO2" s="2" t="s">
        <v>25</v>
      </c>
      <c r="AP2" s="2" t="s">
        <v>26</v>
      </c>
      <c r="AQ2" s="2" t="s">
        <v>27</v>
      </c>
    </row>
    <row r="3" spans="1:48" x14ac:dyDescent="0.25">
      <c r="A3" t="s">
        <v>28</v>
      </c>
      <c r="B3" t="s">
        <v>29</v>
      </c>
      <c r="C3" t="s">
        <v>30</v>
      </c>
      <c r="D3" s="5" t="s">
        <v>31</v>
      </c>
      <c r="F3" s="5">
        <v>2</v>
      </c>
      <c r="G3" s="5">
        <v>4</v>
      </c>
      <c r="H3" s="6">
        <v>2.1949999999999997E-2</v>
      </c>
      <c r="I3" s="6">
        <v>8.840060331619163E-3</v>
      </c>
      <c r="J3" s="6">
        <v>2.299741822194816E-2</v>
      </c>
      <c r="K3" s="6">
        <v>4.0466439909933498E-3</v>
      </c>
      <c r="L3" s="6">
        <v>40.634504188880427</v>
      </c>
      <c r="M3" s="6">
        <v>2.3800000000000002E-2</v>
      </c>
      <c r="N3" s="6">
        <v>50.043588330026893</v>
      </c>
      <c r="O3" s="6">
        <v>0</v>
      </c>
      <c r="P3" s="6">
        <v>0.14889999999999998</v>
      </c>
      <c r="Q3" s="6">
        <v>9.5406983849704989</v>
      </c>
      <c r="R3" s="6">
        <v>9.75E-3</v>
      </c>
      <c r="S3" s="6">
        <v>2.665E-2</v>
      </c>
      <c r="T3" s="6">
        <v>0.37919999999999998</v>
      </c>
      <c r="U3" s="6">
        <v>1.3950000000000001E-2</v>
      </c>
      <c r="V3" s="6">
        <v>7.22E-2</v>
      </c>
      <c r="W3" s="8">
        <f t="shared" ref="W3:W13" si="0">H3+L3+M3+N3+O3+P3+Q3+R3+S3+T3+U3+V3</f>
        <v>100.9151909038778</v>
      </c>
      <c r="Y3" s="12">
        <v>0</v>
      </c>
      <c r="Z3" s="12">
        <v>0</v>
      </c>
      <c r="AT3" s="9"/>
    </row>
    <row r="4" spans="1:48" x14ac:dyDescent="0.25">
      <c r="B4" t="s">
        <v>29</v>
      </c>
      <c r="C4" t="s">
        <v>30</v>
      </c>
      <c r="D4" s="5" t="s">
        <v>32</v>
      </c>
      <c r="F4" s="5">
        <v>1</v>
      </c>
      <c r="G4" s="5">
        <v>2</v>
      </c>
      <c r="H4" s="10">
        <v>2.315E-2</v>
      </c>
      <c r="I4" s="6">
        <v>1.0889444430272835E-2</v>
      </c>
      <c r="J4" s="6">
        <v>2.299741822194816E-2</v>
      </c>
      <c r="K4" s="10">
        <v>4.0466439909933498E-3</v>
      </c>
      <c r="L4" s="10">
        <v>40.56996557501904</v>
      </c>
      <c r="M4" s="6">
        <v>3.6150000000000002E-2</v>
      </c>
      <c r="N4" s="6">
        <v>50.554895700128348</v>
      </c>
      <c r="O4" s="6">
        <v>1.7250000000000001E-2</v>
      </c>
      <c r="P4" s="6">
        <v>0.13894999999999999</v>
      </c>
      <c r="Q4" s="6">
        <v>9.5058964627741496</v>
      </c>
      <c r="R4" s="6">
        <v>1.375E-2</v>
      </c>
      <c r="S4" s="6">
        <v>2.845E-2</v>
      </c>
      <c r="T4" s="6">
        <v>0.37840000000000001</v>
      </c>
      <c r="U4" s="6">
        <v>9.6499999999999989E-3</v>
      </c>
      <c r="V4" s="6">
        <v>9.2350000000000002E-2</v>
      </c>
      <c r="W4" s="8">
        <f t="shared" si="0"/>
        <v>101.36885773792153</v>
      </c>
      <c r="Y4" s="12">
        <v>1</v>
      </c>
      <c r="Z4" s="12">
        <v>3</v>
      </c>
      <c r="AA4" s="6">
        <v>61.17</v>
      </c>
      <c r="AB4" s="6">
        <v>4.4600000000000001E-2</v>
      </c>
      <c r="AC4" s="7">
        <v>1.0699999999999999E-2</v>
      </c>
      <c r="AD4" s="6">
        <v>22.46</v>
      </c>
      <c r="AE4" s="6">
        <v>0.13719999999999999</v>
      </c>
      <c r="AF4" s="6">
        <v>8.09E-2</v>
      </c>
      <c r="AG4" s="6">
        <v>9.83</v>
      </c>
      <c r="AH4" s="6">
        <v>4.08</v>
      </c>
      <c r="AI4" s="7">
        <v>2.63E-2</v>
      </c>
      <c r="AJ4" s="6">
        <v>0.47799999999999998</v>
      </c>
      <c r="AK4" s="7">
        <v>2.2000000000000001E-3</v>
      </c>
      <c r="AL4" s="7">
        <v>5.1999999999999998E-3</v>
      </c>
      <c r="AM4" s="8">
        <f t="shared" ref="AM4:AM13" si="1">AA4+AB4+AC4+AD4+AE4+AF4+AG4+AH4+AI4+AJ4+AK4+AL4</f>
        <v>98.32510000000002</v>
      </c>
      <c r="AO4" s="11">
        <v>4.2874893498350823E-2</v>
      </c>
      <c r="AP4" s="12">
        <f t="shared" ref="AP4:AP13" si="2">(10000/(0.575+(0.884*AO4)-(0.897*LN(H4/AA4))))-273</f>
        <v>1028.9580896658272</v>
      </c>
      <c r="AQ4" s="12">
        <f t="shared" ref="AQ4:AQ11" si="3">(10000/(0.575+(0.884*AO4)-(0.897*LN(J4/AA4))))-273</f>
        <v>1027.9533859138317</v>
      </c>
      <c r="AT4" s="9"/>
    </row>
    <row r="5" spans="1:48" x14ac:dyDescent="0.25">
      <c r="B5" t="s">
        <v>33</v>
      </c>
      <c r="C5" t="s">
        <v>30</v>
      </c>
      <c r="D5" s="5" t="s">
        <v>32</v>
      </c>
      <c r="F5" s="5">
        <v>1</v>
      </c>
      <c r="G5" s="5">
        <v>2</v>
      </c>
      <c r="H5" s="6">
        <v>1.0450000000000001E-2</v>
      </c>
      <c r="I5" s="6">
        <v>2.121320343559642E-3</v>
      </c>
      <c r="J5" s="6">
        <v>6.6626102417851468E-3</v>
      </c>
      <c r="K5" s="6">
        <v>3.0219133558885272E-3</v>
      </c>
      <c r="L5" s="6">
        <v>40.669255750190409</v>
      </c>
      <c r="M5" s="6">
        <v>2.5750000000000002E-2</v>
      </c>
      <c r="N5" s="6">
        <v>51.125772860921231</v>
      </c>
      <c r="O5" s="6">
        <v>3.3500000000000001E-3</v>
      </c>
      <c r="P5" s="6">
        <v>0.11715</v>
      </c>
      <c r="Q5" s="6">
        <v>8.5911030793272669</v>
      </c>
      <c r="R5" s="6">
        <v>8.5000000000000006E-3</v>
      </c>
      <c r="S5" s="6">
        <v>2.1600000000000001E-2</v>
      </c>
      <c r="T5" s="6">
        <v>0.39480000000000004</v>
      </c>
      <c r="U5" s="6">
        <v>1.4E-3</v>
      </c>
      <c r="V5" s="6">
        <v>3.7949999999999998E-2</v>
      </c>
      <c r="W5" s="8">
        <f t="shared" si="0"/>
        <v>101.00708169043891</v>
      </c>
      <c r="Y5" s="12">
        <v>1</v>
      </c>
      <c r="Z5" s="12">
        <v>1</v>
      </c>
      <c r="AA5" s="6">
        <v>42.13</v>
      </c>
      <c r="AB5" s="6">
        <v>1.84E-2</v>
      </c>
      <c r="AC5" s="7">
        <v>1.9900000000000001E-2</v>
      </c>
      <c r="AD5" s="6">
        <v>18.59</v>
      </c>
      <c r="AE5" s="6">
        <v>9.98E-2</v>
      </c>
      <c r="AF5" s="6">
        <v>0.1043</v>
      </c>
      <c r="AG5" s="6">
        <v>11.7</v>
      </c>
      <c r="AH5" s="6">
        <v>26.44</v>
      </c>
      <c r="AI5" s="7">
        <v>5.1999999999999998E-2</v>
      </c>
      <c r="AJ5" s="6">
        <v>0.25069999999999998</v>
      </c>
      <c r="AK5" s="7">
        <v>4.1999999999999997E-3</v>
      </c>
      <c r="AL5" s="7">
        <v>0</v>
      </c>
      <c r="AM5" s="8">
        <f t="shared" si="1"/>
        <v>99.409300000000002</v>
      </c>
      <c r="AO5" s="11">
        <v>0.2962715321086028</v>
      </c>
      <c r="AP5" s="12">
        <f t="shared" si="2"/>
        <v>934.18706062169576</v>
      </c>
      <c r="AQ5" s="12">
        <f t="shared" si="3"/>
        <v>878.08554441987053</v>
      </c>
      <c r="AT5" s="9"/>
    </row>
    <row r="6" spans="1:48" x14ac:dyDescent="0.25">
      <c r="B6" t="s">
        <v>33</v>
      </c>
      <c r="C6" t="s">
        <v>30</v>
      </c>
      <c r="D6" s="5" t="s">
        <v>31</v>
      </c>
      <c r="F6" s="5">
        <v>1</v>
      </c>
      <c r="G6" s="5">
        <v>2</v>
      </c>
      <c r="H6" s="6">
        <v>7.3000000000000001E-3</v>
      </c>
      <c r="I6" s="6">
        <v>1.1313708498984765E-3</v>
      </c>
      <c r="J6" s="6">
        <v>6.6626102417851468E-3</v>
      </c>
      <c r="K6" s="6">
        <v>3.0219133558885272E-3</v>
      </c>
      <c r="L6" s="6">
        <v>40.733794364051789</v>
      </c>
      <c r="M6" s="6">
        <v>1.3899999999999999E-2</v>
      </c>
      <c r="N6" s="6">
        <v>51.264769039201248</v>
      </c>
      <c r="O6" s="6">
        <v>5.0000000000000002E-5</v>
      </c>
      <c r="P6" s="6">
        <v>0.12809999999999999</v>
      </c>
      <c r="Q6" s="6">
        <v>8.6259050015236163</v>
      </c>
      <c r="R6" s="6">
        <v>1.2799999999999999E-2</v>
      </c>
      <c r="S6" s="6">
        <v>2.0799999999999999E-2</v>
      </c>
      <c r="T6" s="6">
        <v>0.39254999999999995</v>
      </c>
      <c r="U6" s="6">
        <v>8.0499999999999999E-3</v>
      </c>
      <c r="V6" s="6">
        <v>3.3250000000000002E-2</v>
      </c>
      <c r="W6" s="8">
        <f t="shared" si="0"/>
        <v>101.24126840477665</v>
      </c>
      <c r="Y6" s="12">
        <v>1</v>
      </c>
      <c r="Z6" s="12">
        <v>2</v>
      </c>
      <c r="AA6" s="6">
        <v>42.995000000000005</v>
      </c>
      <c r="AB6" s="6">
        <v>0.1298</v>
      </c>
      <c r="AC6" s="7">
        <v>1.7099999999999997E-2</v>
      </c>
      <c r="AD6" s="6">
        <v>18.925000000000001</v>
      </c>
      <c r="AE6" s="6">
        <v>7.6550000000000007E-2</v>
      </c>
      <c r="AF6" s="6">
        <v>0.12920000000000001</v>
      </c>
      <c r="AG6" s="6">
        <v>11.219999999999999</v>
      </c>
      <c r="AH6" s="6">
        <v>24.25</v>
      </c>
      <c r="AI6" s="7">
        <v>4.5149999999999996E-2</v>
      </c>
      <c r="AJ6" s="6">
        <v>0.2422</v>
      </c>
      <c r="AK6" s="7">
        <v>1E-4</v>
      </c>
      <c r="AL6" s="7">
        <v>0.36995</v>
      </c>
      <c r="AM6" s="8">
        <f t="shared" si="1"/>
        <v>98.400050000000007</v>
      </c>
      <c r="AO6" s="11">
        <v>0.27450168265824487</v>
      </c>
      <c r="AP6" s="12">
        <f t="shared" si="2"/>
        <v>889.18462139314965</v>
      </c>
      <c r="AQ6" s="12">
        <f t="shared" si="3"/>
        <v>878.21993340711151</v>
      </c>
      <c r="AT6" s="9"/>
    </row>
    <row r="7" spans="1:48" x14ac:dyDescent="0.25">
      <c r="B7" t="s">
        <v>34</v>
      </c>
      <c r="C7" t="s">
        <v>30</v>
      </c>
      <c r="D7" s="5" t="s">
        <v>32</v>
      </c>
      <c r="F7" s="5">
        <v>2</v>
      </c>
      <c r="G7" s="5">
        <v>6</v>
      </c>
      <c r="H7" s="6">
        <v>8.6499999999999997E-3</v>
      </c>
      <c r="I7" s="6">
        <v>3.7681118171660807E-3</v>
      </c>
      <c r="J7" s="6">
        <v>9.7647589543077163E-3</v>
      </c>
      <c r="K7" s="6">
        <v>3.3962933417949672E-3</v>
      </c>
      <c r="L7" s="6">
        <v>40.803297486671745</v>
      </c>
      <c r="M7" s="6">
        <v>2.325E-2</v>
      </c>
      <c r="N7" s="6">
        <v>50.991740831865513</v>
      </c>
      <c r="O7" s="6">
        <v>9.1500000000000001E-3</v>
      </c>
      <c r="P7" s="6">
        <v>0.13440000000000002</v>
      </c>
      <c r="Q7" s="6">
        <v>8.8844335664107792</v>
      </c>
      <c r="R7" s="6">
        <v>1.1800000000000001E-2</v>
      </c>
      <c r="S7" s="6">
        <v>2.1650000000000003E-2</v>
      </c>
      <c r="T7" s="6">
        <v>0.36165000000000003</v>
      </c>
      <c r="U7" s="6">
        <v>1.06E-2</v>
      </c>
      <c r="V7" s="6">
        <v>4.3300000000000005E-2</v>
      </c>
      <c r="W7" s="8">
        <f t="shared" si="0"/>
        <v>101.30392188494802</v>
      </c>
      <c r="Y7" s="12">
        <v>2</v>
      </c>
      <c r="Z7" s="12">
        <v>7</v>
      </c>
      <c r="AA7" s="6">
        <v>43.13</v>
      </c>
      <c r="AB7" s="6">
        <v>5.9700000000000003E-2</v>
      </c>
      <c r="AC7" s="7">
        <v>1.47E-2</v>
      </c>
      <c r="AD7" s="6">
        <v>19.399999999999999</v>
      </c>
      <c r="AE7" s="6">
        <v>0.1454</v>
      </c>
      <c r="AF7" s="6">
        <v>0.10059999999999999</v>
      </c>
      <c r="AG7" s="6">
        <v>11.72</v>
      </c>
      <c r="AH7" s="6">
        <v>23.95</v>
      </c>
      <c r="AI7" s="7">
        <v>3.8899999999999997E-2</v>
      </c>
      <c r="AJ7" s="6">
        <v>0.26140000000000002</v>
      </c>
      <c r="AK7" s="7">
        <v>0</v>
      </c>
      <c r="AL7" s="7">
        <v>4.3400000000000001E-2</v>
      </c>
      <c r="AM7" s="8">
        <f t="shared" si="1"/>
        <v>98.864100000000008</v>
      </c>
      <c r="AO7" s="11">
        <v>0.27181675512698333</v>
      </c>
      <c r="AP7" s="12">
        <f t="shared" si="2"/>
        <v>910.05168778124471</v>
      </c>
      <c r="AQ7" s="12">
        <f t="shared" si="3"/>
        <v>925.46866124858138</v>
      </c>
      <c r="AT7" s="9"/>
    </row>
    <row r="8" spans="1:48" x14ac:dyDescent="0.25">
      <c r="B8" t="s">
        <v>34</v>
      </c>
      <c r="C8" t="s">
        <v>30</v>
      </c>
      <c r="D8" s="5" t="s">
        <v>31</v>
      </c>
      <c r="F8" s="5">
        <v>2</v>
      </c>
      <c r="G8" s="5">
        <v>9</v>
      </c>
      <c r="H8" s="6">
        <v>9.7000000000000003E-3</v>
      </c>
      <c r="I8" s="6">
        <v>1.0056065057687557E-2</v>
      </c>
      <c r="J8" s="6">
        <v>9.7647589543077163E-3</v>
      </c>
      <c r="K8" s="6">
        <v>3.3962933417949672E-3</v>
      </c>
      <c r="L8" s="6">
        <v>40.659326732673271</v>
      </c>
      <c r="M8" s="6">
        <v>2.3199999999999998E-2</v>
      </c>
      <c r="N8" s="6">
        <v>51.081095517902668</v>
      </c>
      <c r="O8" s="6">
        <v>1.2999999999999999E-3</v>
      </c>
      <c r="P8" s="6">
        <v>0.13589999999999999</v>
      </c>
      <c r="Q8" s="6">
        <v>8.7999146125053596</v>
      </c>
      <c r="R8" s="6">
        <v>1.3299999999999999E-2</v>
      </c>
      <c r="S8" s="6">
        <v>2.1499999999999998E-2</v>
      </c>
      <c r="T8" s="6">
        <v>0.36969999999999997</v>
      </c>
      <c r="U8" s="6">
        <v>1.0999999999999999E-2</v>
      </c>
      <c r="V8" s="6">
        <v>4.3799999999999999E-2</v>
      </c>
      <c r="W8" s="8">
        <f t="shared" si="0"/>
        <v>101.16973686308131</v>
      </c>
      <c r="Y8" s="12">
        <v>1</v>
      </c>
      <c r="Z8" s="12">
        <v>3</v>
      </c>
      <c r="AA8" s="6">
        <v>42.55</v>
      </c>
      <c r="AB8" s="6">
        <v>2.58E-2</v>
      </c>
      <c r="AC8" s="7">
        <v>7.7999999999999996E-3</v>
      </c>
      <c r="AD8" s="6">
        <v>18.739999999999998</v>
      </c>
      <c r="AE8" s="6">
        <v>0.129</v>
      </c>
      <c r="AF8" s="6">
        <v>0.1164</v>
      </c>
      <c r="AG8" s="6">
        <v>12.25</v>
      </c>
      <c r="AH8" s="6">
        <v>25.03</v>
      </c>
      <c r="AI8" s="7">
        <v>4.6699999999999998E-2</v>
      </c>
      <c r="AJ8" s="6">
        <v>0.24099999999999999</v>
      </c>
      <c r="AK8" s="7">
        <v>8.9999999999999998E-4</v>
      </c>
      <c r="AL8" s="7">
        <v>3.5000000000000001E-3</v>
      </c>
      <c r="AM8" s="8">
        <f t="shared" si="1"/>
        <v>99.141099999999994</v>
      </c>
      <c r="AO8" s="11">
        <v>0.28514447849091645</v>
      </c>
      <c r="AP8" s="12">
        <f t="shared" si="2"/>
        <v>924.66401169401774</v>
      </c>
      <c r="AQ8" s="12">
        <f t="shared" si="3"/>
        <v>925.52076423440576</v>
      </c>
      <c r="AT8" s="9"/>
    </row>
    <row r="9" spans="1:48" x14ac:dyDescent="0.25">
      <c r="B9" t="s">
        <v>35</v>
      </c>
      <c r="C9" t="s">
        <v>30</v>
      </c>
      <c r="D9" s="5" t="s">
        <v>31</v>
      </c>
      <c r="F9" s="5">
        <v>2</v>
      </c>
      <c r="G9" s="5">
        <v>5</v>
      </c>
      <c r="H9" s="6">
        <v>1.29E-2</v>
      </c>
      <c r="I9" s="6">
        <v>4.3922659300183542E-3</v>
      </c>
      <c r="J9" s="6">
        <v>9.7533410207581127E-3</v>
      </c>
      <c r="K9" s="6">
        <v>1.5044572850348597E-3</v>
      </c>
      <c r="L9" s="6">
        <v>40.381314242193454</v>
      </c>
      <c r="M9" s="6">
        <v>1.01E-2</v>
      </c>
      <c r="N9" s="6">
        <v>48.877013262319686</v>
      </c>
      <c r="O9" s="6">
        <v>0</v>
      </c>
      <c r="P9" s="6">
        <v>0.14280000000000001</v>
      </c>
      <c r="Q9" s="6">
        <v>10.082614030599361</v>
      </c>
      <c r="R9" s="6">
        <v>1.0200000000000001E-2</v>
      </c>
      <c r="S9" s="6">
        <v>2.63E-2</v>
      </c>
      <c r="T9" s="6">
        <v>0.37790000000000001</v>
      </c>
      <c r="U9" s="6">
        <v>1.17E-2</v>
      </c>
      <c r="V9" s="6">
        <v>4.1399999999999999E-2</v>
      </c>
      <c r="W9" s="8">
        <f t="shared" si="0"/>
        <v>99.974241535112498</v>
      </c>
      <c r="Y9" s="12">
        <v>1</v>
      </c>
      <c r="Z9" s="12">
        <v>3</v>
      </c>
      <c r="AA9" s="6">
        <v>57.19</v>
      </c>
      <c r="AB9" s="6">
        <v>4.2500000000000003E-2</v>
      </c>
      <c r="AC9" s="7">
        <v>2.5000000000000001E-3</v>
      </c>
      <c r="AD9" s="6">
        <v>20.53</v>
      </c>
      <c r="AE9" s="6">
        <v>0.1016</v>
      </c>
      <c r="AF9" s="6">
        <v>9.7600000000000006E-2</v>
      </c>
      <c r="AG9" s="6">
        <v>10.82</v>
      </c>
      <c r="AH9" s="6">
        <v>8.06</v>
      </c>
      <c r="AI9" s="7">
        <v>4.0800000000000003E-2</v>
      </c>
      <c r="AJ9" s="6">
        <v>0.41010000000000002</v>
      </c>
      <c r="AK9" s="7">
        <v>0</v>
      </c>
      <c r="AL9" s="7">
        <v>5.0000000000000001E-3</v>
      </c>
      <c r="AM9" s="8">
        <f t="shared" si="1"/>
        <v>97.3001</v>
      </c>
      <c r="AO9" s="11">
        <v>8.5928769528714061E-2</v>
      </c>
      <c r="AP9" s="12">
        <f t="shared" si="2"/>
        <v>949.04770055927384</v>
      </c>
      <c r="AQ9" s="12">
        <f t="shared" si="3"/>
        <v>912.70465288975061</v>
      </c>
      <c r="AT9" s="9"/>
    </row>
    <row r="10" spans="1:48" x14ac:dyDescent="0.25">
      <c r="B10" t="s">
        <v>36</v>
      </c>
      <c r="C10" t="s">
        <v>30</v>
      </c>
      <c r="D10" s="5" t="s">
        <v>31</v>
      </c>
      <c r="F10" s="5">
        <v>2</v>
      </c>
      <c r="G10" s="5">
        <v>4</v>
      </c>
      <c r="H10" s="6">
        <v>1.0700000000000001E-2</v>
      </c>
      <c r="I10" s="6">
        <v>3.8552993831002707E-3</v>
      </c>
      <c r="J10" s="6">
        <v>8.6853025931145616E-3</v>
      </c>
      <c r="K10" s="6">
        <v>3.2276003892112875E-3</v>
      </c>
      <c r="L10" s="6">
        <v>40.475639908606247</v>
      </c>
      <c r="M10" s="6">
        <v>1.0149999999999999E-2</v>
      </c>
      <c r="N10" s="6">
        <v>49.159969768103991</v>
      </c>
      <c r="O10" s="6">
        <v>4.0000000000000001E-3</v>
      </c>
      <c r="P10" s="6">
        <v>0.14815</v>
      </c>
      <c r="Q10" s="6">
        <v>9.7544816213194991</v>
      </c>
      <c r="R10" s="6">
        <v>8.4999999999999995E-4</v>
      </c>
      <c r="S10" s="6">
        <v>1.9099999999999999E-2</v>
      </c>
      <c r="T10" s="6">
        <v>0.39149999999999996</v>
      </c>
      <c r="U10" s="6">
        <v>9.9999999999999985E-3</v>
      </c>
      <c r="V10" s="6">
        <v>3.755E-2</v>
      </c>
      <c r="W10" s="8">
        <f t="shared" si="0"/>
        <v>100.02209129802974</v>
      </c>
      <c r="Y10" s="12">
        <v>1</v>
      </c>
      <c r="Z10" s="12">
        <v>2</v>
      </c>
      <c r="AA10" s="6">
        <v>54.4</v>
      </c>
      <c r="AB10" s="6">
        <v>2.8049999999999999E-2</v>
      </c>
      <c r="AC10" s="7">
        <v>9.6500000000000006E-3</v>
      </c>
      <c r="AD10" s="6">
        <v>20.270000000000003</v>
      </c>
      <c r="AE10" s="6">
        <v>2.2800000000000001E-2</v>
      </c>
      <c r="AF10" s="6">
        <v>9.3350000000000002E-2</v>
      </c>
      <c r="AG10" s="6">
        <v>10.175000000000001</v>
      </c>
      <c r="AH10" s="6">
        <v>12.15</v>
      </c>
      <c r="AI10" s="7">
        <v>3.8550000000000001E-2</v>
      </c>
      <c r="AJ10" s="6">
        <v>0.37070000000000003</v>
      </c>
      <c r="AK10" s="7">
        <v>2.5500000000000002E-3</v>
      </c>
      <c r="AL10" s="7">
        <v>2.5999999999999999E-3</v>
      </c>
      <c r="AM10" s="8">
        <f t="shared" si="1"/>
        <v>97.563250000000011</v>
      </c>
      <c r="AO10" s="11">
        <v>0.13030449970390456</v>
      </c>
      <c r="AP10" s="12">
        <f t="shared" si="2"/>
        <v>925.31148235971432</v>
      </c>
      <c r="AQ10" s="12">
        <f t="shared" si="3"/>
        <v>899.03063425801065</v>
      </c>
      <c r="AT10" s="9"/>
    </row>
    <row r="11" spans="1:48" x14ac:dyDescent="0.25">
      <c r="B11" t="s">
        <v>37</v>
      </c>
      <c r="C11" t="s">
        <v>30</v>
      </c>
      <c r="D11" s="5" t="s">
        <v>31</v>
      </c>
      <c r="F11" s="5">
        <v>2</v>
      </c>
      <c r="G11" s="5">
        <v>5</v>
      </c>
      <c r="H11" s="6">
        <v>8.8999999999999999E-3</v>
      </c>
      <c r="I11" s="6">
        <v>9.8386991009990783E-4</v>
      </c>
      <c r="J11" s="6">
        <v>7.0779576327005033E-3</v>
      </c>
      <c r="K11" s="6">
        <v>2.6382692016241427E-3</v>
      </c>
      <c r="L11" s="6">
        <v>40.718900837776083</v>
      </c>
      <c r="M11" s="6">
        <v>1.8E-3</v>
      </c>
      <c r="N11" s="6">
        <v>49.94926949476546</v>
      </c>
      <c r="O11" s="6">
        <v>6.1000000000000004E-3</v>
      </c>
      <c r="P11" s="6">
        <v>0.13769999999999999</v>
      </c>
      <c r="Q11" s="6">
        <v>9.0186695520252673</v>
      </c>
      <c r="R11" s="6">
        <v>4.3E-3</v>
      </c>
      <c r="S11" s="6">
        <v>1.78E-2</v>
      </c>
      <c r="T11" s="6">
        <v>0.39629999999999999</v>
      </c>
      <c r="U11" s="6">
        <v>3.2000000000000002E-3</v>
      </c>
      <c r="V11" s="6">
        <v>3.8600000000000002E-2</v>
      </c>
      <c r="W11" s="8">
        <f t="shared" si="0"/>
        <v>100.30153988456682</v>
      </c>
      <c r="Y11" s="12">
        <v>1</v>
      </c>
      <c r="Z11" s="12">
        <v>4</v>
      </c>
      <c r="AA11" s="6">
        <v>51.744999999999997</v>
      </c>
      <c r="AB11" s="6">
        <v>3.4000000000000002E-2</v>
      </c>
      <c r="AC11" s="7">
        <v>7.2499999999999995E-3</v>
      </c>
      <c r="AD11" s="6">
        <v>20.094999999999999</v>
      </c>
      <c r="AE11" s="6">
        <v>3.7249999999999998E-2</v>
      </c>
      <c r="AF11" s="6">
        <v>8.8349999999999998E-2</v>
      </c>
      <c r="AG11" s="6">
        <v>10.375</v>
      </c>
      <c r="AH11" s="6">
        <v>15.08</v>
      </c>
      <c r="AI11" s="7">
        <v>4.2300000000000004E-2</v>
      </c>
      <c r="AJ11" s="6">
        <v>0.33745000000000003</v>
      </c>
      <c r="AK11" s="7">
        <v>1.5E-3</v>
      </c>
      <c r="AL11" s="7">
        <v>4.5500000000000002E-3</v>
      </c>
      <c r="AM11" s="8">
        <f t="shared" si="1"/>
        <v>97.847649999999987</v>
      </c>
      <c r="AO11" s="11">
        <v>0.16328564759668776</v>
      </c>
      <c r="AP11" s="12">
        <f t="shared" si="2"/>
        <v>904.22275778249514</v>
      </c>
      <c r="AQ11" s="12">
        <f t="shared" si="3"/>
        <v>876.4198517667196</v>
      </c>
      <c r="AT11" s="9"/>
    </row>
    <row r="12" spans="1:48" x14ac:dyDescent="0.25">
      <c r="B12" t="s">
        <v>38</v>
      </c>
      <c r="C12" t="s">
        <v>30</v>
      </c>
      <c r="D12" s="5" t="s">
        <v>32</v>
      </c>
      <c r="F12" s="5">
        <v>1</v>
      </c>
      <c r="G12" s="5">
        <v>4</v>
      </c>
      <c r="H12" s="6">
        <v>1.3049999999999999E-2</v>
      </c>
      <c r="I12" s="6">
        <v>4.183698523236746E-3</v>
      </c>
      <c r="J12" s="6">
        <v>9.9236360769505792E-3</v>
      </c>
      <c r="K12" s="6">
        <v>4.1551726855210266E-3</v>
      </c>
      <c r="L12" s="6">
        <v>40.640461599390704</v>
      </c>
      <c r="M12" s="6">
        <v>1.755E-2</v>
      </c>
      <c r="N12" s="6">
        <v>49.068827988346101</v>
      </c>
      <c r="O12" s="6">
        <v>0</v>
      </c>
      <c r="P12" s="6">
        <v>0.13865</v>
      </c>
      <c r="Q12" s="6">
        <v>10.137302765479337</v>
      </c>
      <c r="R12" s="6">
        <v>2.3E-3</v>
      </c>
      <c r="S12" s="6">
        <v>1.4799999999999999E-2</v>
      </c>
      <c r="T12" s="6">
        <v>0.37165000000000004</v>
      </c>
      <c r="U12" s="6">
        <v>1.7849999999999998E-2</v>
      </c>
      <c r="V12" s="6">
        <v>3.8100000000000002E-2</v>
      </c>
      <c r="W12" s="8">
        <f t="shared" si="0"/>
        <v>100.46054235321613</v>
      </c>
      <c r="Y12" s="12">
        <v>1</v>
      </c>
      <c r="Z12" s="12">
        <v>4</v>
      </c>
      <c r="AA12" s="6">
        <v>58.023799999999994</v>
      </c>
      <c r="AB12" s="6">
        <v>3.15E-2</v>
      </c>
      <c r="AC12" s="7">
        <v>5.7999999999999996E-3</v>
      </c>
      <c r="AD12" s="6">
        <v>20.45965</v>
      </c>
      <c r="AE12" s="6">
        <v>6.4049999999999996E-2</v>
      </c>
      <c r="AF12" s="6">
        <v>8.6499999999999994E-2</v>
      </c>
      <c r="AG12" s="6">
        <v>10.185750000000001</v>
      </c>
      <c r="AH12" s="6">
        <v>7.5885499999999997</v>
      </c>
      <c r="AI12" s="7">
        <v>3.4799999999999998E-2</v>
      </c>
      <c r="AJ12" s="6">
        <v>0.40400000000000003</v>
      </c>
      <c r="AK12" s="7">
        <v>1.0499999999999999E-3</v>
      </c>
      <c r="AL12" s="7">
        <v>1.0499999999999999E-3</v>
      </c>
      <c r="AM12" s="8">
        <f t="shared" si="1"/>
        <v>96.886499999999998</v>
      </c>
      <c r="AO12" s="11">
        <v>8.0643362105751473E-2</v>
      </c>
      <c r="AP12" s="12">
        <f t="shared" si="2"/>
        <v>949.35526741793001</v>
      </c>
      <c r="AQ12" s="12">
        <f t="shared" ref="AQ12:AQ15" si="4">(10000/(0.575+(0.884*AO12)-(0.897*LN(J12/AA12))))-273</f>
        <v>913.71995268562364</v>
      </c>
      <c r="AT12" s="9"/>
    </row>
    <row r="13" spans="1:48" x14ac:dyDescent="0.25">
      <c r="B13" t="s">
        <v>38</v>
      </c>
      <c r="C13" t="s">
        <v>30</v>
      </c>
      <c r="D13" s="5" t="s">
        <v>31</v>
      </c>
      <c r="F13" s="5">
        <v>2</v>
      </c>
      <c r="G13" s="5">
        <v>6</v>
      </c>
      <c r="H13" s="6">
        <v>1.0800000000000001E-2</v>
      </c>
      <c r="I13" s="6">
        <v>8.9541052037599E-3</v>
      </c>
      <c r="J13" s="6">
        <v>9.9236360769505792E-3</v>
      </c>
      <c r="K13" s="6">
        <v>4.1551726855210266E-3</v>
      </c>
      <c r="L13" s="6">
        <v>40.597965404417366</v>
      </c>
      <c r="M13" s="6">
        <v>2.5250000000000002E-2</v>
      </c>
      <c r="N13" s="6">
        <v>48.937923373301679</v>
      </c>
      <c r="O13" s="6">
        <v>1.5E-3</v>
      </c>
      <c r="P13" s="6">
        <v>0.13919999999999999</v>
      </c>
      <c r="Q13" s="6">
        <v>9.9695077834612285</v>
      </c>
      <c r="R13" s="6">
        <v>8.9999999999999998E-4</v>
      </c>
      <c r="S13" s="6">
        <v>0.02</v>
      </c>
      <c r="T13" s="6">
        <v>0.37259999999999999</v>
      </c>
      <c r="U13" s="6">
        <v>2.2800000000000001E-2</v>
      </c>
      <c r="V13" s="6">
        <v>3.9550000000000002E-2</v>
      </c>
      <c r="W13" s="8">
        <f t="shared" si="0"/>
        <v>100.13799656118029</v>
      </c>
      <c r="Y13" s="12">
        <v>1</v>
      </c>
      <c r="Z13" s="12">
        <v>4</v>
      </c>
      <c r="AA13" s="6">
        <v>56.892150000000001</v>
      </c>
      <c r="AB13" s="6">
        <v>2.6500000000000003E-2</v>
      </c>
      <c r="AC13" s="7">
        <v>7.1000000000000004E-3</v>
      </c>
      <c r="AD13" s="6">
        <v>20.529949999999999</v>
      </c>
      <c r="AE13" s="6">
        <v>5.5249999999999994E-2</v>
      </c>
      <c r="AF13" s="6">
        <v>9.3150000000000011E-2</v>
      </c>
      <c r="AG13" s="6">
        <v>10.015049999999999</v>
      </c>
      <c r="AH13" s="6">
        <v>8.7249499999999998</v>
      </c>
      <c r="AI13" s="7">
        <v>5.3100000000000001E-2</v>
      </c>
      <c r="AJ13" s="6">
        <v>0.38170000000000004</v>
      </c>
      <c r="AK13" s="7">
        <v>1.8E-3</v>
      </c>
      <c r="AL13" s="7">
        <v>1E-3</v>
      </c>
      <c r="AM13" s="8">
        <f t="shared" si="1"/>
        <v>96.781700000000001</v>
      </c>
      <c r="AO13" s="11">
        <v>9.3475481878631361E-2</v>
      </c>
      <c r="AP13" s="12">
        <f t="shared" si="2"/>
        <v>925.41510703870313</v>
      </c>
      <c r="AQ13" s="12">
        <f t="shared" si="4"/>
        <v>914.61118088948547</v>
      </c>
      <c r="AT13" s="9"/>
    </row>
    <row r="14" spans="1:48" x14ac:dyDescent="0.25">
      <c r="B14" t="s">
        <v>39</v>
      </c>
      <c r="C14" t="s">
        <v>30</v>
      </c>
      <c r="D14" s="5" t="s">
        <v>32</v>
      </c>
      <c r="F14" s="5"/>
      <c r="G14" s="5"/>
      <c r="H14" s="6"/>
      <c r="I14" s="6"/>
      <c r="J14" s="6">
        <v>5.3010985359285851E-3</v>
      </c>
      <c r="K14" s="6">
        <v>1.7745396468575993E-3</v>
      </c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8"/>
      <c r="Y14" s="12">
        <v>2</v>
      </c>
      <c r="Z14" s="12">
        <v>7</v>
      </c>
      <c r="AA14" s="6">
        <v>58.4908</v>
      </c>
      <c r="AB14" s="6">
        <v>1.5800000000000002E-2</v>
      </c>
      <c r="AC14" s="7">
        <v>7.3000000000000001E-3</v>
      </c>
      <c r="AD14" s="6">
        <v>20.7941</v>
      </c>
      <c r="AE14" s="6">
        <v>2.5399999999999999E-2</v>
      </c>
      <c r="AF14" s="6">
        <v>8.9700000000000002E-2</v>
      </c>
      <c r="AG14" s="6">
        <v>9.0932999999999993</v>
      </c>
      <c r="AH14" s="6">
        <v>7.4260999999999999</v>
      </c>
      <c r="AI14" s="7">
        <v>3.8699999999999998E-2</v>
      </c>
      <c r="AJ14" s="6">
        <v>0.44619999999999999</v>
      </c>
      <c r="AK14" s="7">
        <v>0</v>
      </c>
      <c r="AL14" s="7">
        <v>3.8999999999999998E-3</v>
      </c>
      <c r="AM14" s="8"/>
      <c r="AO14" s="11">
        <v>7.8412964932937992E-2</v>
      </c>
      <c r="AP14" s="12"/>
      <c r="AQ14" s="12">
        <f t="shared" si="4"/>
        <v>838.82384625231111</v>
      </c>
      <c r="AT14" s="9"/>
    </row>
    <row r="15" spans="1:48" s="13" customFormat="1" x14ac:dyDescent="0.25">
      <c r="A15"/>
      <c r="B15" t="s">
        <v>39</v>
      </c>
      <c r="C15" t="s">
        <v>30</v>
      </c>
      <c r="D15" s="5" t="s">
        <v>31</v>
      </c>
      <c r="E15"/>
      <c r="F15" s="5">
        <v>1</v>
      </c>
      <c r="G15" s="5">
        <v>3</v>
      </c>
      <c r="H15" s="6">
        <v>1.0699999999999999E-2</v>
      </c>
      <c r="I15" s="6">
        <v>8.0224684480526224E-3</v>
      </c>
      <c r="J15" s="6">
        <v>5.3010985359285851E-3</v>
      </c>
      <c r="K15" s="6">
        <v>1.7745396468575993E-3</v>
      </c>
      <c r="L15" s="6">
        <v>40.770531728865194</v>
      </c>
      <c r="M15" s="6">
        <v>2.41E-2</v>
      </c>
      <c r="N15" s="6">
        <v>49.745044395678335</v>
      </c>
      <c r="O15" s="6">
        <v>0</v>
      </c>
      <c r="P15" s="6">
        <v>0.13980000000000001</v>
      </c>
      <c r="Q15" s="6">
        <v>8.8176138757937892</v>
      </c>
      <c r="R15" s="6">
        <v>0</v>
      </c>
      <c r="S15" s="6">
        <v>2.5000000000000001E-2</v>
      </c>
      <c r="T15" s="6">
        <v>0.37309999999999999</v>
      </c>
      <c r="U15" s="6">
        <v>1.1900000000000001E-2</v>
      </c>
      <c r="V15" s="6">
        <v>3.0099999999999998E-2</v>
      </c>
      <c r="W15" s="8">
        <f t="shared" ref="W15:W25" si="5">H15+L15+M15+N15+O15+P15+Q15+R15+S15+T15+U15+V15</f>
        <v>99.94789000033731</v>
      </c>
      <c r="X15"/>
      <c r="Y15" s="12">
        <v>1</v>
      </c>
      <c r="Z15" s="12">
        <v>4</v>
      </c>
      <c r="AA15" s="6">
        <v>51.375100000000003</v>
      </c>
      <c r="AB15" s="6">
        <v>1.6050000000000002E-2</v>
      </c>
      <c r="AC15" s="7">
        <v>4.7999999999999996E-3</v>
      </c>
      <c r="AD15" s="6">
        <v>19.258949999999999</v>
      </c>
      <c r="AE15" s="6">
        <v>5.3500000000000006E-2</v>
      </c>
      <c r="AF15" s="6">
        <v>9.6000000000000002E-2</v>
      </c>
      <c r="AG15" s="6">
        <v>10.21185</v>
      </c>
      <c r="AH15" s="6">
        <v>15.257549999999998</v>
      </c>
      <c r="AI15" s="7">
        <v>4.8250000000000001E-2</v>
      </c>
      <c r="AJ15" s="6">
        <v>0.30364999999999998</v>
      </c>
      <c r="AK15" s="7">
        <v>0</v>
      </c>
      <c r="AL15" s="7">
        <v>3.4999999999999994E-4</v>
      </c>
      <c r="AM15" s="8">
        <f>AA15+AB15+AC15+AD15+AE15+AF15+AG15+AH15+AI15+AJ15+AK15+AL15</f>
        <v>96.626049999999992</v>
      </c>
      <c r="AN15"/>
      <c r="AO15" s="11">
        <v>0.16624916424782202</v>
      </c>
      <c r="AP15" s="12">
        <f>(10000/(0.575+(0.884*AO15)-(0.897*LN(H15/AA15))))-273</f>
        <v>928.12431382954878</v>
      </c>
      <c r="AQ15" s="12">
        <f t="shared" si="4"/>
        <v>843.62941649823074</v>
      </c>
      <c r="AR15"/>
      <c r="AS15"/>
      <c r="AT15" s="9"/>
      <c r="AU15"/>
      <c r="AV15"/>
    </row>
    <row r="16" spans="1:48" x14ac:dyDescent="0.25">
      <c r="B16" s="13" t="s">
        <v>40</v>
      </c>
      <c r="C16" s="13" t="s">
        <v>30</v>
      </c>
      <c r="D16" s="14" t="s">
        <v>31</v>
      </c>
      <c r="E16" s="13"/>
      <c r="F16" s="14">
        <v>3</v>
      </c>
      <c r="G16" s="14">
        <v>13</v>
      </c>
      <c r="H16" s="15">
        <v>7.4999999999999997E-3</v>
      </c>
      <c r="I16" s="15">
        <v>6.0087969699134441E-3</v>
      </c>
      <c r="J16" s="6">
        <v>8.3516505931306804E-3</v>
      </c>
      <c r="K16" s="6">
        <v>1.6497959461725675E-3</v>
      </c>
      <c r="L16" s="15">
        <v>40.59449024828637</v>
      </c>
      <c r="M16" s="15">
        <v>1.8800000000000001E-2</v>
      </c>
      <c r="N16" s="15">
        <v>49.125022157565013</v>
      </c>
      <c r="O16" s="15">
        <v>2.5000000000000001E-3</v>
      </c>
      <c r="P16" s="15">
        <v>0.1404</v>
      </c>
      <c r="Q16" s="15">
        <v>9.1871108554555949</v>
      </c>
      <c r="R16" s="15">
        <v>7.1000000000000004E-3</v>
      </c>
      <c r="S16" s="15">
        <v>2.41E-2</v>
      </c>
      <c r="T16" s="15">
        <v>0.37340000000000001</v>
      </c>
      <c r="U16" s="15">
        <v>7.1999999999999998E-3</v>
      </c>
      <c r="V16" s="15">
        <v>3.6900000000000002E-2</v>
      </c>
      <c r="W16" s="16">
        <f t="shared" si="5"/>
        <v>99.524523261306982</v>
      </c>
      <c r="X16" s="13"/>
      <c r="Y16" s="24"/>
      <c r="Z16" s="24"/>
      <c r="AA16" s="15"/>
      <c r="AB16" s="15"/>
      <c r="AC16" s="17"/>
      <c r="AD16" s="15"/>
      <c r="AE16" s="15"/>
      <c r="AF16" s="15"/>
      <c r="AG16" s="15"/>
      <c r="AH16" s="15"/>
      <c r="AI16" s="17"/>
      <c r="AJ16" s="15"/>
      <c r="AK16" s="17"/>
      <c r="AL16" s="17"/>
      <c r="AM16" s="16"/>
      <c r="AO16" s="11"/>
      <c r="AP16" s="12"/>
      <c r="AQ16" s="12"/>
      <c r="AT16" s="9"/>
    </row>
    <row r="17" spans="1:43" x14ac:dyDescent="0.25">
      <c r="A17" s="20" t="s">
        <v>41</v>
      </c>
      <c r="B17" t="s">
        <v>42</v>
      </c>
      <c r="C17" t="s">
        <v>30</v>
      </c>
      <c r="D17" s="5" t="s">
        <v>31</v>
      </c>
      <c r="F17" s="5">
        <v>2</v>
      </c>
      <c r="G17" s="5">
        <v>4</v>
      </c>
      <c r="H17" s="6">
        <v>9.3500000000000007E-3</v>
      </c>
      <c r="I17" s="6">
        <v>9.4154128958851297E-3</v>
      </c>
      <c r="J17" s="19">
        <v>9.2953213225566138E-3</v>
      </c>
      <c r="K17" s="19">
        <v>1.3254115265074115E-3</v>
      </c>
      <c r="L17" s="6">
        <v>40.708094277125703</v>
      </c>
      <c r="M17" s="6">
        <v>1.9200000000000002E-2</v>
      </c>
      <c r="N17" s="6">
        <v>50.079278317045507</v>
      </c>
      <c r="O17" s="6">
        <v>0</v>
      </c>
      <c r="P17" s="6">
        <v>0.12529999999999999</v>
      </c>
      <c r="Q17" s="6">
        <v>8.5085482666802736</v>
      </c>
      <c r="R17" s="6">
        <v>9.6000000000000009E-3</v>
      </c>
      <c r="S17" s="6">
        <v>1.7350000000000001E-2</v>
      </c>
      <c r="T17" s="6">
        <v>0.35320000000000001</v>
      </c>
      <c r="U17" s="6">
        <v>2.1899999999999999E-2</v>
      </c>
      <c r="V17" s="6">
        <v>4.0050000000000002E-2</v>
      </c>
      <c r="W17" s="8">
        <f t="shared" si="5"/>
        <v>99.891870860851483</v>
      </c>
      <c r="Y17" s="12">
        <v>1</v>
      </c>
      <c r="Z17" s="12">
        <v>2</v>
      </c>
      <c r="AA17" s="6">
        <v>40.830650000000006</v>
      </c>
      <c r="AB17" s="6">
        <v>2.0049999999999998E-2</v>
      </c>
      <c r="AC17" s="7">
        <v>7.3999999999999995E-3</v>
      </c>
      <c r="AD17" s="6">
        <v>18.306750000000001</v>
      </c>
      <c r="AE17" s="6">
        <v>3.78E-2</v>
      </c>
      <c r="AF17" s="6">
        <v>0.11015</v>
      </c>
      <c r="AG17" s="6">
        <v>10.994150000000001</v>
      </c>
      <c r="AH17" s="6">
        <v>28.348500000000001</v>
      </c>
      <c r="AI17" s="7">
        <v>4.2349999999999999E-2</v>
      </c>
      <c r="AJ17" s="6">
        <v>0.21389999999999998</v>
      </c>
      <c r="AK17" s="7">
        <v>2.3500000000000001E-3</v>
      </c>
      <c r="AL17" s="7">
        <v>1.8E-3</v>
      </c>
      <c r="AM17" s="8">
        <f t="shared" ref="AM17:AM24" si="6">AA17+AB17+AC17+AD17+AE17+AF17+AG17+AH17+AI17+AJ17+AK17+AL17</f>
        <v>98.915850000000006</v>
      </c>
      <c r="AN17" s="20"/>
      <c r="AO17" s="21">
        <v>0.3177582798695236</v>
      </c>
      <c r="AP17" s="22">
        <f t="shared" ref="AP17:AP24" si="7">(10000/(0.575+(0.884*AO17)-(0.897*LN(H17/AA17))))-273</f>
        <v>921.11773096438924</v>
      </c>
      <c r="AQ17" s="22">
        <f>(10000/(0.575+(0.884*AO17)-(0.897*LN(J17/AA17))))-273</f>
        <v>920.36802087464162</v>
      </c>
    </row>
    <row r="18" spans="1:43" x14ac:dyDescent="0.25">
      <c r="B18" t="s">
        <v>43</v>
      </c>
      <c r="C18" t="s">
        <v>30</v>
      </c>
      <c r="D18" s="5" t="s">
        <v>31</v>
      </c>
      <c r="F18" s="5">
        <v>3</v>
      </c>
      <c r="G18" s="5">
        <v>16</v>
      </c>
      <c r="H18" s="6">
        <v>9.3999999999999986E-3</v>
      </c>
      <c r="I18" s="6">
        <v>8.7547986841503053E-3</v>
      </c>
      <c r="J18" s="6">
        <v>8.7283861100687105E-3</v>
      </c>
      <c r="K18" s="6">
        <v>2.884395432806251E-3</v>
      </c>
      <c r="L18" s="6">
        <v>40.660008124602719</v>
      </c>
      <c r="M18" s="6">
        <v>1.145E-2</v>
      </c>
      <c r="N18" s="6">
        <v>49.829969086862619</v>
      </c>
      <c r="O18" s="6">
        <v>0</v>
      </c>
      <c r="P18" s="6">
        <v>0.12459999999999999</v>
      </c>
      <c r="Q18" s="6">
        <v>8.4835577668058235</v>
      </c>
      <c r="R18" s="6">
        <v>1.24E-2</v>
      </c>
      <c r="S18" s="6">
        <v>2.0150000000000001E-2</v>
      </c>
      <c r="T18" s="6">
        <v>0.35360000000000003</v>
      </c>
      <c r="U18" s="6">
        <v>2.1350000000000001E-2</v>
      </c>
      <c r="V18" s="6">
        <v>4.215E-2</v>
      </c>
      <c r="W18" s="8">
        <f t="shared" si="5"/>
        <v>99.568634978271163</v>
      </c>
      <c r="Y18" s="12">
        <v>2</v>
      </c>
      <c r="Z18" s="12">
        <v>7</v>
      </c>
      <c r="AA18" s="6">
        <v>34.827100000000002</v>
      </c>
      <c r="AB18" s="6">
        <v>2.3E-2</v>
      </c>
      <c r="AC18" s="7">
        <v>4.1000000000000003E-3</v>
      </c>
      <c r="AD18" s="6">
        <v>16.9681</v>
      </c>
      <c r="AE18" s="6">
        <v>5.8799999999999998E-2</v>
      </c>
      <c r="AF18" s="6">
        <v>0.1227</v>
      </c>
      <c r="AG18" s="6">
        <v>12.4072</v>
      </c>
      <c r="AH18" s="6">
        <v>34.121899999999997</v>
      </c>
      <c r="AI18" s="7">
        <v>4.6399999999999997E-2</v>
      </c>
      <c r="AJ18" s="6">
        <v>0.17599999999999999</v>
      </c>
      <c r="AK18" s="7">
        <v>0</v>
      </c>
      <c r="AL18" s="7">
        <v>6.1000000000000004E-3</v>
      </c>
      <c r="AM18" s="8">
        <f t="shared" si="6"/>
        <v>98.761400000000009</v>
      </c>
      <c r="AO18" s="11">
        <v>0.40035466832847505</v>
      </c>
      <c r="AP18" s="12">
        <f t="shared" si="7"/>
        <v>931.82530548370369</v>
      </c>
      <c r="AQ18" s="12">
        <f>(10000/(0.575+(0.884*AO18)-(0.897*LN(J18/AA18))))-273</f>
        <v>922.24973812971871</v>
      </c>
    </row>
    <row r="19" spans="1:43" x14ac:dyDescent="0.25">
      <c r="B19" t="s">
        <v>44</v>
      </c>
      <c r="C19" t="s">
        <v>30</v>
      </c>
      <c r="D19" s="5" t="s">
        <v>31</v>
      </c>
      <c r="F19" s="5">
        <v>4</v>
      </c>
      <c r="G19" s="5">
        <v>19</v>
      </c>
      <c r="H19" s="6">
        <v>1.2500000000000001E-2</v>
      </c>
      <c r="I19" s="6">
        <v>7.427340043175557E-3</v>
      </c>
      <c r="J19" s="6">
        <v>1.3169810065434374E-2</v>
      </c>
      <c r="K19" s="6">
        <v>4.0504960090908529E-3</v>
      </c>
      <c r="L19" s="6">
        <v>40.511297245503869</v>
      </c>
      <c r="M19" s="6">
        <v>4.7999999999999996E-3</v>
      </c>
      <c r="N19" s="6">
        <v>49.63142685067119</v>
      </c>
      <c r="O19" s="6">
        <v>0</v>
      </c>
      <c r="P19" s="6">
        <v>0.12770000000000001</v>
      </c>
      <c r="Q19" s="6">
        <v>8.7557903433070106</v>
      </c>
      <c r="R19" s="6">
        <v>6.4999999999999997E-3</v>
      </c>
      <c r="S19" s="6">
        <v>2.5899999999999999E-2</v>
      </c>
      <c r="T19" s="6">
        <v>0.35809999999999997</v>
      </c>
      <c r="U19" s="6">
        <v>1.14E-2</v>
      </c>
      <c r="V19" s="6">
        <v>4.9099999999999998E-2</v>
      </c>
      <c r="W19" s="8">
        <f t="shared" si="5"/>
        <v>99.49451443948206</v>
      </c>
      <c r="Y19" s="12">
        <v>3</v>
      </c>
      <c r="Z19" s="12">
        <v>9</v>
      </c>
      <c r="AA19" s="6">
        <v>54.569499999999998</v>
      </c>
      <c r="AB19" s="6">
        <v>3.3599999999999998E-2</v>
      </c>
      <c r="AC19" s="7">
        <v>0</v>
      </c>
      <c r="AD19" s="6">
        <v>21.0365</v>
      </c>
      <c r="AE19" s="6">
        <v>9.5899999999999999E-2</v>
      </c>
      <c r="AF19" s="6">
        <v>8.7800000000000003E-2</v>
      </c>
      <c r="AG19" s="6">
        <v>9.7826000000000004</v>
      </c>
      <c r="AH19" s="6">
        <v>11.9079</v>
      </c>
      <c r="AI19" s="7">
        <v>4.2700000000000002E-2</v>
      </c>
      <c r="AJ19" s="6">
        <v>0.34799999999999998</v>
      </c>
      <c r="AK19" s="7">
        <v>0</v>
      </c>
      <c r="AL19" s="7">
        <v>1.1999999999999999E-3</v>
      </c>
      <c r="AM19" s="8">
        <f t="shared" si="6"/>
        <v>97.905699999999996</v>
      </c>
      <c r="AO19" s="11">
        <v>0.12722963298340548</v>
      </c>
      <c r="AP19" s="12">
        <f t="shared" si="7"/>
        <v>945.66833146747604</v>
      </c>
      <c r="AQ19" s="12">
        <f>(10000/(0.575+(0.884*AO19)-(0.897*LN(J19/AA19))))-273</f>
        <v>952.66202022835864</v>
      </c>
    </row>
    <row r="20" spans="1:43" x14ac:dyDescent="0.25">
      <c r="B20" t="s">
        <v>45</v>
      </c>
      <c r="C20" t="s">
        <v>30</v>
      </c>
      <c r="D20" s="5" t="s">
        <v>31</v>
      </c>
      <c r="F20" s="5">
        <v>2</v>
      </c>
      <c r="G20" s="5">
        <v>4</v>
      </c>
      <c r="H20" s="6">
        <v>1.2799999999999999E-2</v>
      </c>
      <c r="I20" s="6">
        <v>3.8999999999999985E-3</v>
      </c>
      <c r="J20" s="6">
        <v>9.6486282665048106E-3</v>
      </c>
      <c r="K20" s="6">
        <v>3.596427903658279E-3</v>
      </c>
      <c r="L20" s="6">
        <v>40.765579986211819</v>
      </c>
      <c r="M20" s="6">
        <v>1.6500000000000002E-3</v>
      </c>
      <c r="N20" s="6">
        <v>49.53943627047348</v>
      </c>
      <c r="O20" s="6">
        <v>3.4000000000000002E-3</v>
      </c>
      <c r="P20" s="6">
        <v>0.12304999999999999</v>
      </c>
      <c r="Q20" s="6">
        <v>8.5378404099757361</v>
      </c>
      <c r="R20" s="6">
        <v>5.1000000000000004E-3</v>
      </c>
      <c r="S20" s="6">
        <v>2.665E-2</v>
      </c>
      <c r="T20" s="6">
        <v>0.36829999999999996</v>
      </c>
      <c r="U20" s="6">
        <v>1.5099999999999999E-2</v>
      </c>
      <c r="V20" s="6">
        <v>4.7750000000000001E-2</v>
      </c>
      <c r="W20" s="8">
        <f t="shared" si="5"/>
        <v>99.446656666661042</v>
      </c>
      <c r="Y20" s="12">
        <v>1</v>
      </c>
      <c r="Z20" s="12">
        <v>2</v>
      </c>
      <c r="AA20" s="6">
        <v>54.9619</v>
      </c>
      <c r="AB20" s="6">
        <v>2.3900000000000001E-2</v>
      </c>
      <c r="AC20" s="7">
        <v>0</v>
      </c>
      <c r="AD20" s="6">
        <v>20.960799999999999</v>
      </c>
      <c r="AE20" s="6">
        <v>9.715E-2</v>
      </c>
      <c r="AF20" s="6">
        <v>9.0549999999999992E-2</v>
      </c>
      <c r="AG20" s="6">
        <v>9.1823499999999996</v>
      </c>
      <c r="AH20" s="6">
        <v>12.216650000000001</v>
      </c>
      <c r="AI20" s="7">
        <v>3.73E-2</v>
      </c>
      <c r="AJ20" s="6">
        <v>0.35875000000000001</v>
      </c>
      <c r="AK20" s="7">
        <v>2.0000000000000001E-4</v>
      </c>
      <c r="AL20" s="7">
        <v>3.5E-4</v>
      </c>
      <c r="AM20" s="8">
        <f t="shared" si="6"/>
        <v>97.929899999999989</v>
      </c>
      <c r="AO20" s="11">
        <v>0.12976088679312603</v>
      </c>
      <c r="AP20" s="12">
        <f t="shared" si="7"/>
        <v>947.54384249093641</v>
      </c>
      <c r="AQ20" s="12">
        <f t="shared" ref="AQ20:AQ23" si="8">(10000/(0.575+(0.884*AO20)-(0.897*LN(J20/AA20))))-273</f>
        <v>910.91004904277452</v>
      </c>
    </row>
    <row r="21" spans="1:43" x14ac:dyDescent="0.25">
      <c r="B21" t="s">
        <v>46</v>
      </c>
      <c r="C21" t="s">
        <v>47</v>
      </c>
      <c r="D21" s="5" t="s">
        <v>31</v>
      </c>
      <c r="F21" s="5">
        <v>2</v>
      </c>
      <c r="G21" s="5">
        <v>4</v>
      </c>
      <c r="H21" s="6">
        <v>4.15E-3</v>
      </c>
      <c r="I21" s="6">
        <v>5.8901046962964356E-3</v>
      </c>
      <c r="J21" s="6">
        <v>6.7084205618698029E-3</v>
      </c>
      <c r="K21" s="6">
        <v>4.1439744662788314E-3</v>
      </c>
      <c r="L21" s="6">
        <v>40.827567588178177</v>
      </c>
      <c r="M21" s="6">
        <v>0</v>
      </c>
      <c r="N21" s="6">
        <v>49.988074822025965</v>
      </c>
      <c r="O21" s="6">
        <v>6.4999999999999997E-4</v>
      </c>
      <c r="P21" s="6">
        <v>0.12620000000000001</v>
      </c>
      <c r="Q21" s="6">
        <v>8.3064222359334359</v>
      </c>
      <c r="R21" s="6">
        <v>1.2799999999999999E-2</v>
      </c>
      <c r="S21" s="6">
        <v>2.1100000000000001E-2</v>
      </c>
      <c r="T21" s="6">
        <v>0.39510000000000001</v>
      </c>
      <c r="U21" s="6">
        <v>1.255E-2</v>
      </c>
      <c r="V21" s="6">
        <v>3.9849999999999997E-2</v>
      </c>
      <c r="W21" s="8">
        <f t="shared" si="5"/>
        <v>99.734464646137582</v>
      </c>
      <c r="Y21" s="12">
        <v>1</v>
      </c>
      <c r="Z21" s="12">
        <v>2</v>
      </c>
      <c r="AA21" s="6">
        <v>28.332000000000001</v>
      </c>
      <c r="AB21" s="6">
        <v>2.1350000000000001E-2</v>
      </c>
      <c r="AC21" s="7">
        <v>0</v>
      </c>
      <c r="AD21" s="6">
        <v>15.81795</v>
      </c>
      <c r="AE21" s="6">
        <v>5.0750000000000003E-2</v>
      </c>
      <c r="AF21" s="6">
        <v>0.14205000000000001</v>
      </c>
      <c r="AG21" s="6">
        <v>13.994399999999999</v>
      </c>
      <c r="AH21" s="6">
        <v>41.130800000000001</v>
      </c>
      <c r="AI21" s="7">
        <v>4.8899999999999999E-2</v>
      </c>
      <c r="AJ21" s="6">
        <v>0.17745</v>
      </c>
      <c r="AK21" s="7">
        <v>0</v>
      </c>
      <c r="AL21" s="7">
        <v>5.45E-3</v>
      </c>
      <c r="AM21" s="8">
        <f t="shared" si="6"/>
        <v>99.721099999999993</v>
      </c>
      <c r="AO21" s="11">
        <v>0.49338318005279452</v>
      </c>
      <c r="AP21" s="12">
        <f t="shared" si="7"/>
        <v>846.76568278104196</v>
      </c>
      <c r="AQ21" s="12">
        <f t="shared" si="8"/>
        <v>903.51891345932199</v>
      </c>
    </row>
    <row r="22" spans="1:43" x14ac:dyDescent="0.25">
      <c r="B22" t="s">
        <v>48</v>
      </c>
      <c r="C22" t="s">
        <v>49</v>
      </c>
      <c r="D22" s="5" t="s">
        <v>31</v>
      </c>
      <c r="F22" s="5">
        <v>2</v>
      </c>
      <c r="G22" s="5">
        <v>4</v>
      </c>
      <c r="H22" s="6">
        <v>6.7500000000000008E-3</v>
      </c>
      <c r="I22" s="6">
        <v>9.4889409314211706E-3</v>
      </c>
      <c r="J22" s="6">
        <v>8.1414621486816177E-3</v>
      </c>
      <c r="K22" s="6">
        <v>4.6219371435323019E-3</v>
      </c>
      <c r="L22" s="6">
        <v>40.516739094040418</v>
      </c>
      <c r="M22" s="6">
        <v>0</v>
      </c>
      <c r="N22" s="6">
        <v>48.770601629879863</v>
      </c>
      <c r="O22" s="6">
        <v>2.5500000000000002E-3</v>
      </c>
      <c r="P22" s="6">
        <v>0.14995</v>
      </c>
      <c r="Q22" s="6">
        <v>9.9607626015976329</v>
      </c>
      <c r="R22" s="6">
        <v>5.5000000000000003E-4</v>
      </c>
      <c r="S22" s="6">
        <v>1.84E-2</v>
      </c>
      <c r="T22" s="6">
        <v>0.37195</v>
      </c>
      <c r="U22" s="6">
        <v>5.0500000000000007E-3</v>
      </c>
      <c r="V22" s="6">
        <v>3.5099999999999999E-2</v>
      </c>
      <c r="W22" s="8">
        <f t="shared" si="5"/>
        <v>99.838403325517916</v>
      </c>
      <c r="Y22" s="12">
        <v>2</v>
      </c>
      <c r="Z22" s="12">
        <v>4</v>
      </c>
      <c r="AA22" s="6">
        <v>56.982849999999999</v>
      </c>
      <c r="AB22" s="6">
        <v>2.0500000000000001E-2</v>
      </c>
      <c r="AC22" s="7">
        <v>2.4000000000000002E-3</v>
      </c>
      <c r="AD22" s="6">
        <v>20.61675</v>
      </c>
      <c r="AE22" s="6">
        <v>6.0200000000000004E-2</v>
      </c>
      <c r="AF22" s="6">
        <v>9.7799999999999998E-2</v>
      </c>
      <c r="AG22" s="6">
        <v>9.9817999999999998</v>
      </c>
      <c r="AH22" s="6">
        <v>9.7798999999999996</v>
      </c>
      <c r="AI22" s="7">
        <v>4.0500000000000001E-2</v>
      </c>
      <c r="AJ22" s="6">
        <v>0.38005</v>
      </c>
      <c r="AK22" s="7">
        <v>0</v>
      </c>
      <c r="AL22" s="7">
        <v>4.0000000000000002E-4</v>
      </c>
      <c r="AM22" s="8">
        <f t="shared" si="6"/>
        <v>97.963149999999999</v>
      </c>
      <c r="AO22" s="11">
        <v>0.10333544321875167</v>
      </c>
      <c r="AP22" s="12">
        <f t="shared" si="7"/>
        <v>866.45928179433145</v>
      </c>
      <c r="AQ22" s="12">
        <f t="shared" si="8"/>
        <v>888.71406213480623</v>
      </c>
    </row>
    <row r="23" spans="1:43" x14ac:dyDescent="0.25">
      <c r="B23" t="s">
        <v>50</v>
      </c>
      <c r="C23" t="s">
        <v>49</v>
      </c>
      <c r="D23" s="5" t="s">
        <v>31</v>
      </c>
      <c r="F23" s="5">
        <v>2</v>
      </c>
      <c r="G23" s="5">
        <v>8</v>
      </c>
      <c r="H23" s="6">
        <v>1.0450000000000001E-2</v>
      </c>
      <c r="I23" s="6">
        <v>8.1758791576196956E-3</v>
      </c>
      <c r="J23" s="6">
        <v>8.3773086429393909E-3</v>
      </c>
      <c r="K23" s="6">
        <v>1.2480988823430766E-3</v>
      </c>
      <c r="L23" s="6">
        <v>40.687959437540457</v>
      </c>
      <c r="M23" s="6">
        <v>3.0000000000000001E-3</v>
      </c>
      <c r="N23" s="6">
        <v>49.163357133782831</v>
      </c>
      <c r="O23" s="6">
        <v>0</v>
      </c>
      <c r="P23" s="6">
        <v>0.14105000000000001</v>
      </c>
      <c r="Q23" s="6">
        <v>9.5538476179861878</v>
      </c>
      <c r="R23" s="6">
        <v>9.4000000000000004E-3</v>
      </c>
      <c r="S23" s="6">
        <v>2.6349999999999998E-2</v>
      </c>
      <c r="T23" s="6">
        <v>0.38129999999999997</v>
      </c>
      <c r="U23" s="6">
        <v>8.3999999999999995E-3</v>
      </c>
      <c r="V23" s="6">
        <v>3.5949999999999996E-2</v>
      </c>
      <c r="W23" s="8">
        <f t="shared" si="5"/>
        <v>100.02106418930947</v>
      </c>
      <c r="Y23" s="12">
        <v>1</v>
      </c>
      <c r="Z23" s="12">
        <v>12</v>
      </c>
      <c r="AA23" s="6">
        <v>55.578850000000003</v>
      </c>
      <c r="AB23" s="6">
        <v>3.015E-2</v>
      </c>
      <c r="AC23" s="7">
        <v>0</v>
      </c>
      <c r="AD23" s="6">
        <v>20.633299999999998</v>
      </c>
      <c r="AE23" s="6">
        <v>8.4849999999999995E-2</v>
      </c>
      <c r="AF23" s="6">
        <v>9.484999999999999E-2</v>
      </c>
      <c r="AG23" s="6">
        <v>10.67465</v>
      </c>
      <c r="AH23" s="6">
        <v>10.532</v>
      </c>
      <c r="AI23" s="7">
        <v>4.0750000000000001E-2</v>
      </c>
      <c r="AJ23" s="6">
        <v>0.38009999999999999</v>
      </c>
      <c r="AK23" s="7">
        <v>1.4999999999999999E-4</v>
      </c>
      <c r="AL23" s="7">
        <v>2.5000000000000001E-4</v>
      </c>
      <c r="AM23" s="8">
        <f t="shared" si="6"/>
        <v>98.049899999999994</v>
      </c>
      <c r="AO23" s="11">
        <v>0.11328753112065452</v>
      </c>
      <c r="AP23" s="12">
        <f t="shared" si="7"/>
        <v>921.67608280609079</v>
      </c>
      <c r="AQ23" s="12">
        <f t="shared" si="8"/>
        <v>894.02805906521439</v>
      </c>
    </row>
    <row r="24" spans="1:43" x14ac:dyDescent="0.25">
      <c r="B24" t="s">
        <v>51</v>
      </c>
      <c r="C24" t="s">
        <v>49</v>
      </c>
      <c r="D24" s="5" t="s">
        <v>31</v>
      </c>
      <c r="F24" s="5">
        <v>3</v>
      </c>
      <c r="G24" s="5">
        <v>17</v>
      </c>
      <c r="H24" s="6">
        <v>2.5399999999999999E-2</v>
      </c>
      <c r="I24" s="6">
        <v>7.1166953666133874E-3</v>
      </c>
      <c r="J24" s="6">
        <v>2.6679988751949366E-2</v>
      </c>
      <c r="K24" s="6">
        <v>4.501612321162596E-3</v>
      </c>
      <c r="L24" s="6">
        <v>40.351010070427265</v>
      </c>
      <c r="M24" s="6">
        <v>9.4999999999999998E-3</v>
      </c>
      <c r="N24" s="6">
        <v>49.303015560082997</v>
      </c>
      <c r="O24" s="6">
        <v>2.8999999999999998E-3</v>
      </c>
      <c r="P24" s="6">
        <v>0.13469999999999999</v>
      </c>
      <c r="Q24" s="6">
        <v>9.0512722782979544</v>
      </c>
      <c r="R24" s="6">
        <v>1.61E-2</v>
      </c>
      <c r="S24" s="6">
        <v>2.64E-2</v>
      </c>
      <c r="T24" s="6">
        <v>0.3715</v>
      </c>
      <c r="U24" s="6">
        <v>5.0599999999999999E-2</v>
      </c>
      <c r="V24" s="6">
        <v>7.1499999999999994E-2</v>
      </c>
      <c r="W24" s="8">
        <f t="shared" si="5"/>
        <v>99.413897908808195</v>
      </c>
      <c r="Y24" s="12">
        <v>3</v>
      </c>
      <c r="Z24" s="12">
        <v>15</v>
      </c>
      <c r="AA24" s="6">
        <v>48.058</v>
      </c>
      <c r="AB24" s="6">
        <v>5.79E-2</v>
      </c>
      <c r="AC24" s="7">
        <v>0</v>
      </c>
      <c r="AD24">
        <v>19.773299999999999</v>
      </c>
      <c r="AE24" s="6">
        <v>0.13270000000000001</v>
      </c>
      <c r="AF24" s="6">
        <v>0.1028</v>
      </c>
      <c r="AG24" s="6">
        <v>12.130699999999999</v>
      </c>
      <c r="AH24" s="6">
        <v>17.735499999999998</v>
      </c>
      <c r="AI24" s="7">
        <v>3.5000000000000003E-2</v>
      </c>
      <c r="AJ24" s="6">
        <v>0.33929999999999999</v>
      </c>
      <c r="AK24" s="7">
        <v>5.9999999999999995E-4</v>
      </c>
      <c r="AL24" s="7">
        <v>1.2999999999999999E-3</v>
      </c>
      <c r="AM24" s="8">
        <f t="shared" si="6"/>
        <v>98.367099999999994</v>
      </c>
      <c r="AO24" s="11">
        <v>0.19849614321729969</v>
      </c>
      <c r="AP24" s="12">
        <f t="shared" si="7"/>
        <v>1057.0158138462084</v>
      </c>
      <c r="AQ24" s="12">
        <f>(10000/(0.575+(0.884*AO24)-(0.897*LN(J24/AA24))))-273</f>
        <v>1064.8629940089133</v>
      </c>
    </row>
    <row r="25" spans="1:43" x14ac:dyDescent="0.25">
      <c r="B25" t="s">
        <v>52</v>
      </c>
      <c r="C25" t="s">
        <v>30</v>
      </c>
      <c r="D25" s="5" t="s">
        <v>31</v>
      </c>
      <c r="F25" s="5">
        <v>2</v>
      </c>
      <c r="G25" s="5">
        <v>6</v>
      </c>
      <c r="H25" s="6">
        <v>8.3999999999999995E-3</v>
      </c>
      <c r="I25" s="6">
        <v>4.8239679379807939E-3</v>
      </c>
      <c r="J25" s="6">
        <v>9.578097358123927E-3</v>
      </c>
      <c r="K25" s="6">
        <v>9.5786011233943143E-4</v>
      </c>
      <c r="L25" s="6">
        <v>41.220617466568193</v>
      </c>
      <c r="M25" s="6">
        <v>4.9500000000000004E-3</v>
      </c>
      <c r="N25" s="6">
        <v>50.965536227656195</v>
      </c>
      <c r="O25" s="6">
        <v>1.15E-3</v>
      </c>
      <c r="P25" s="6">
        <v>0.11599999999999999</v>
      </c>
      <c r="Q25" s="6">
        <v>7.7296435472327438</v>
      </c>
      <c r="R25" s="6">
        <v>1.4499999999999999E-2</v>
      </c>
      <c r="S25" s="6">
        <v>2.4300000000000002E-2</v>
      </c>
      <c r="T25" s="6">
        <v>0.36670000000000003</v>
      </c>
      <c r="U25" s="6">
        <v>1.685E-2</v>
      </c>
      <c r="V25" s="6">
        <v>4.5850000000000002E-2</v>
      </c>
      <c r="W25" s="8">
        <f t="shared" si="5"/>
        <v>100.51449724145712</v>
      </c>
      <c r="AF25" s="6"/>
      <c r="AI25" s="7"/>
      <c r="AK25" s="7"/>
      <c r="AM25" s="8"/>
      <c r="AN25" s="8"/>
    </row>
    <row r="27" spans="1:43" x14ac:dyDescent="0.25">
      <c r="AP27" s="23"/>
      <c r="AQ27" s="23"/>
    </row>
    <row r="28" spans="1:43" x14ac:dyDescent="0.25">
      <c r="B28" t="s">
        <v>53</v>
      </c>
      <c r="C28" t="s">
        <v>54</v>
      </c>
      <c r="AQ28" s="23"/>
    </row>
    <row r="29" spans="1:43" x14ac:dyDescent="0.25">
      <c r="C29" t="s">
        <v>55</v>
      </c>
      <c r="AP29" s="23"/>
      <c r="AQ29" s="23"/>
    </row>
    <row r="30" spans="1:43" x14ac:dyDescent="0.25">
      <c r="B30" t="s">
        <v>56</v>
      </c>
      <c r="C30" t="s">
        <v>57</v>
      </c>
    </row>
    <row r="32" spans="1:43" x14ac:dyDescent="0.25">
      <c r="B32" t="s">
        <v>58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A4783-4B71-4AF2-B9E6-0951C1853C58}">
  <dimension ref="A1:AT34"/>
  <sheetViews>
    <sheetView topLeftCell="D1" workbookViewId="0">
      <selection activeCell="F44" sqref="F44"/>
    </sheetView>
  </sheetViews>
  <sheetFormatPr defaultRowHeight="15" x14ac:dyDescent="0.25"/>
  <cols>
    <col min="1" max="1" width="15.28515625" customWidth="1"/>
    <col min="2" max="2" width="15.85546875" customWidth="1"/>
    <col min="8" max="8" width="15.5703125" customWidth="1"/>
    <col min="9" max="9" width="18.42578125" customWidth="1"/>
    <col min="10" max="10" width="11" customWidth="1"/>
    <col min="21" max="21" width="12.140625" customWidth="1"/>
    <col min="22" max="22" width="19.85546875" customWidth="1"/>
    <col min="42" max="42" width="14" customWidth="1"/>
    <col min="43" max="43" width="13.28515625" customWidth="1"/>
    <col min="44" max="44" width="10.5703125" bestFit="1" customWidth="1"/>
    <col min="45" max="45" width="10.5703125" customWidth="1"/>
    <col min="46" max="46" width="15" customWidth="1"/>
    <col min="47" max="47" width="14.85546875" customWidth="1"/>
  </cols>
  <sheetData>
    <row r="1" spans="1:46" x14ac:dyDescent="0.25">
      <c r="A1" s="1" t="s">
        <v>59</v>
      </c>
    </row>
    <row r="2" spans="1:46" x14ac:dyDescent="0.25">
      <c r="B2" s="2" t="s">
        <v>1</v>
      </c>
      <c r="C2" s="2" t="s">
        <v>2</v>
      </c>
      <c r="D2" s="2" t="s">
        <v>3</v>
      </c>
      <c r="E2" s="3" t="s">
        <v>4</v>
      </c>
      <c r="F2" s="2" t="s">
        <v>5</v>
      </c>
      <c r="G2" s="2" t="s">
        <v>6</v>
      </c>
      <c r="H2" s="2" t="s">
        <v>60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  <c r="T2" s="4" t="s">
        <v>20</v>
      </c>
      <c r="U2" s="2" t="s">
        <v>21</v>
      </c>
      <c r="V2" s="2" t="s">
        <v>61</v>
      </c>
      <c r="W2" s="3" t="s">
        <v>62</v>
      </c>
      <c r="X2" s="2" t="s">
        <v>5</v>
      </c>
      <c r="Y2" s="2" t="s">
        <v>6</v>
      </c>
      <c r="Z2" s="2" t="s">
        <v>23</v>
      </c>
      <c r="AA2" s="2" t="s">
        <v>10</v>
      </c>
      <c r="AB2" s="2" t="s">
        <v>11</v>
      </c>
      <c r="AC2" s="2" t="s">
        <v>12</v>
      </c>
      <c r="AD2" s="2" t="s">
        <v>13</v>
      </c>
      <c r="AE2" s="2" t="s">
        <v>14</v>
      </c>
      <c r="AF2" s="2" t="s">
        <v>15</v>
      </c>
      <c r="AG2" s="2" t="s">
        <v>16</v>
      </c>
      <c r="AH2" s="2" t="s">
        <v>17</v>
      </c>
      <c r="AI2" s="2" t="s">
        <v>18</v>
      </c>
      <c r="AJ2" s="2" t="s">
        <v>19</v>
      </c>
      <c r="AK2" s="4" t="s">
        <v>20</v>
      </c>
      <c r="AL2" s="2" t="s">
        <v>24</v>
      </c>
      <c r="AM2" s="2" t="s">
        <v>63</v>
      </c>
      <c r="AN2" s="2"/>
      <c r="AO2" s="2" t="s">
        <v>64</v>
      </c>
      <c r="AP2" s="29" t="s">
        <v>65</v>
      </c>
      <c r="AQ2" s="2" t="s">
        <v>66</v>
      </c>
      <c r="AR2" s="2" t="s">
        <v>67</v>
      </c>
      <c r="AS2" s="2" t="s">
        <v>68</v>
      </c>
      <c r="AT2" s="2" t="s">
        <v>69</v>
      </c>
    </row>
    <row r="3" spans="1:46" x14ac:dyDescent="0.25">
      <c r="A3" t="s">
        <v>28</v>
      </c>
      <c r="B3" t="s">
        <v>29</v>
      </c>
      <c r="C3" t="s">
        <v>30</v>
      </c>
      <c r="D3" t="s">
        <v>31</v>
      </c>
      <c r="F3" s="5">
        <v>2</v>
      </c>
      <c r="G3" s="5">
        <v>4</v>
      </c>
      <c r="H3" s="6">
        <v>2.1949999999999997E-2</v>
      </c>
      <c r="I3" s="6">
        <v>2.299741822194816E-2</v>
      </c>
      <c r="J3" s="6">
        <v>40.634504188880427</v>
      </c>
      <c r="K3" s="6">
        <v>2.3800000000000002E-2</v>
      </c>
      <c r="L3" s="6">
        <v>50.043588330026893</v>
      </c>
      <c r="M3" s="6">
        <v>0</v>
      </c>
      <c r="N3" s="6">
        <v>0.14889999999999998</v>
      </c>
      <c r="O3" s="6">
        <v>9.5406983849704989</v>
      </c>
      <c r="P3" s="6">
        <v>9.75E-3</v>
      </c>
      <c r="Q3" s="6">
        <v>2.665E-2</v>
      </c>
      <c r="R3" s="6">
        <v>0.37919999999999998</v>
      </c>
      <c r="S3" s="6">
        <v>1.3950000000000001E-2</v>
      </c>
      <c r="T3" s="6">
        <v>7.22E-2</v>
      </c>
      <c r="U3" s="8">
        <f>H3+J3+K3+L3+M3+N3+O3+P3+Q3+R3+S3+T3</f>
        <v>100.9151909038778</v>
      </c>
      <c r="V3" s="7">
        <v>1.8745448067456498E-3</v>
      </c>
      <c r="X3" s="5">
        <v>2</v>
      </c>
      <c r="Y3" s="5">
        <v>4</v>
      </c>
      <c r="Z3" s="6">
        <v>5.9249999999999998</v>
      </c>
      <c r="AA3" s="6">
        <v>51.734999999999999</v>
      </c>
      <c r="AB3" s="6">
        <v>0.87359999999999993</v>
      </c>
      <c r="AC3" s="6">
        <v>16.73</v>
      </c>
      <c r="AD3" s="6">
        <v>0.59135000000000004</v>
      </c>
      <c r="AE3" s="6">
        <v>0.10034999999999999</v>
      </c>
      <c r="AF3" s="6">
        <v>3.1150000000000002</v>
      </c>
      <c r="AG3" s="6">
        <v>0.46010000000000001</v>
      </c>
      <c r="AH3" s="6">
        <v>5.9499999999999996E-3</v>
      </c>
      <c r="AI3" s="6">
        <v>4.19E-2</v>
      </c>
      <c r="AJ3" s="6">
        <v>1.5099999999999999E-2</v>
      </c>
      <c r="AK3" s="6">
        <v>20.490000000000002</v>
      </c>
      <c r="AL3" s="8">
        <f>Z3+AA3+AB3+AC3+AD3+AE3+AF3+AG3+AH3+AI3+AJ3+AK3</f>
        <v>100.08335</v>
      </c>
      <c r="AM3" s="6">
        <v>0.7916776793497986</v>
      </c>
      <c r="AO3" s="7">
        <f>V3/AM3</f>
        <v>2.3678131336040764E-3</v>
      </c>
    </row>
    <row r="4" spans="1:46" x14ac:dyDescent="0.25">
      <c r="B4" t="s">
        <v>29</v>
      </c>
      <c r="C4" t="s">
        <v>30</v>
      </c>
      <c r="D4" t="s">
        <v>32</v>
      </c>
      <c r="F4" s="5">
        <v>1</v>
      </c>
      <c r="G4" s="5">
        <v>2</v>
      </c>
      <c r="H4" s="6">
        <v>2.315E-2</v>
      </c>
      <c r="I4" s="6">
        <v>2.299741822194816E-2</v>
      </c>
      <c r="J4" s="6">
        <v>40.56996557501904</v>
      </c>
      <c r="K4" s="6">
        <v>3.6150000000000002E-2</v>
      </c>
      <c r="L4" s="6">
        <v>50.554895700128348</v>
      </c>
      <c r="M4" s="6">
        <v>1.7250000000000001E-2</v>
      </c>
      <c r="N4" s="6">
        <v>0.13894999999999999</v>
      </c>
      <c r="O4" s="6">
        <v>9.5058964627741496</v>
      </c>
      <c r="P4" s="6">
        <v>1.375E-2</v>
      </c>
      <c r="Q4" s="6">
        <v>2.845E-2</v>
      </c>
      <c r="R4" s="6">
        <v>0.37840000000000001</v>
      </c>
      <c r="S4" s="6">
        <v>9.6499999999999989E-3</v>
      </c>
      <c r="T4" s="6">
        <v>9.2350000000000002E-2</v>
      </c>
      <c r="U4" s="8">
        <f t="shared" ref="U4:U13" si="0">H4+J4+K4+L4+M4+N4+O4+P4+Q4+R4+S4+T4</f>
        <v>101.36885773792153</v>
      </c>
      <c r="V4" s="7">
        <v>2.3837902668477225E-3</v>
      </c>
      <c r="X4" s="5">
        <v>2</v>
      </c>
      <c r="Y4" s="5">
        <v>6</v>
      </c>
      <c r="Z4" s="6">
        <v>6.44</v>
      </c>
      <c r="AA4" s="6">
        <v>51.945</v>
      </c>
      <c r="AB4" s="6">
        <v>1.26735</v>
      </c>
      <c r="AC4" s="6">
        <v>15.914999999999999</v>
      </c>
      <c r="AD4" s="6">
        <v>0.48804999999999998</v>
      </c>
      <c r="AE4" s="6">
        <v>9.0150000000000008E-2</v>
      </c>
      <c r="AF4" s="6">
        <v>2.94</v>
      </c>
      <c r="AG4" s="6">
        <v>0.31095</v>
      </c>
      <c r="AH4" s="6">
        <v>7.7000000000000002E-3</v>
      </c>
      <c r="AI4" s="6">
        <v>4.6050000000000001E-2</v>
      </c>
      <c r="AJ4" s="6">
        <v>1.3950000000000001E-2</v>
      </c>
      <c r="AK4" s="6">
        <v>20.574999999999999</v>
      </c>
      <c r="AL4" s="8">
        <f t="shared" ref="AL4:AL25" si="1">Z4+AA4+AB4+AC4+AD4+AE4+AF4+AG4+AH4+AI4+AJ4+AK4</f>
        <v>100.03919999999999</v>
      </c>
      <c r="AM4" s="6">
        <v>0.79471905794888964</v>
      </c>
      <c r="AO4" s="7">
        <f t="shared" ref="AO4:AO13" si="2">V4/AM4</f>
        <v>2.9995383186104869E-3</v>
      </c>
      <c r="AP4" s="12">
        <v>1027.9533859138317</v>
      </c>
      <c r="AQ4" s="23">
        <f t="shared" ref="AQ4:AQ15" si="3">AP4+273.15</f>
        <v>1301.1033859138315</v>
      </c>
      <c r="AR4" s="9">
        <f>(-AQ4*(LN(AO4))-5792-1.25*AQ4)/42.5</f>
        <v>3.2968618520326558</v>
      </c>
      <c r="AS4" s="8">
        <f t="shared" ref="AS4:AS13" si="4">AR4/10</f>
        <v>0.32968618520326559</v>
      </c>
      <c r="AT4" s="9">
        <f t="shared" ref="AT4:AT13" si="5">AR4*3.3</f>
        <v>10.879644111707764</v>
      </c>
    </row>
    <row r="5" spans="1:46" x14ac:dyDescent="0.25">
      <c r="B5" t="s">
        <v>33</v>
      </c>
      <c r="C5" t="s">
        <v>30</v>
      </c>
      <c r="D5" t="s">
        <v>32</v>
      </c>
      <c r="F5" s="5">
        <v>1</v>
      </c>
      <c r="G5" s="5">
        <v>2</v>
      </c>
      <c r="H5" s="6">
        <v>1.0450000000000001E-2</v>
      </c>
      <c r="I5" s="6">
        <v>6.6626102417851468E-3</v>
      </c>
      <c r="J5" s="6">
        <v>40.669255750190409</v>
      </c>
      <c r="K5" s="6">
        <v>2.5750000000000002E-2</v>
      </c>
      <c r="L5" s="6">
        <v>51.125772860921231</v>
      </c>
      <c r="M5" s="6">
        <v>3.3500000000000001E-3</v>
      </c>
      <c r="N5" s="6">
        <v>0.11715</v>
      </c>
      <c r="O5" s="6">
        <v>8.5911030793272669</v>
      </c>
      <c r="P5" s="6">
        <v>8.5000000000000006E-3</v>
      </c>
      <c r="Q5" s="6">
        <v>2.1600000000000001E-2</v>
      </c>
      <c r="R5" s="6">
        <v>0.39480000000000004</v>
      </c>
      <c r="S5" s="6">
        <v>1.4E-3</v>
      </c>
      <c r="T5" s="6">
        <v>3.7949999999999998E-2</v>
      </c>
      <c r="U5" s="8">
        <f t="shared" si="0"/>
        <v>101.00708169043891</v>
      </c>
      <c r="V5" s="7">
        <v>9.790207056324027E-4</v>
      </c>
      <c r="X5" s="5">
        <v>1</v>
      </c>
      <c r="Y5" s="5">
        <v>2</v>
      </c>
      <c r="Z5" s="6">
        <v>3.64</v>
      </c>
      <c r="AA5" s="6">
        <v>53.674999999999997</v>
      </c>
      <c r="AB5" s="6">
        <v>1.1396500000000001</v>
      </c>
      <c r="AC5" s="6">
        <v>16.700000000000003</v>
      </c>
      <c r="AD5" s="6">
        <v>0.22125</v>
      </c>
      <c r="AE5" s="6">
        <v>6.8200000000000011E-2</v>
      </c>
      <c r="AF5" s="6">
        <v>2.0299999999999998</v>
      </c>
      <c r="AG5" s="6">
        <v>1.0272999999999999</v>
      </c>
      <c r="AH5" s="6">
        <v>7.049999999999999E-3</v>
      </c>
      <c r="AI5" s="6">
        <v>3.9100000000000003E-2</v>
      </c>
      <c r="AJ5" s="6">
        <v>1.0149999999999999E-2</v>
      </c>
      <c r="AK5" s="6">
        <v>21.72</v>
      </c>
      <c r="AL5" s="8">
        <f t="shared" si="1"/>
        <v>100.27770000000001</v>
      </c>
      <c r="AM5" s="6">
        <v>0.83781996001489634</v>
      </c>
      <c r="AO5" s="7">
        <f t="shared" si="2"/>
        <v>1.1685335183647281E-3</v>
      </c>
      <c r="AP5" s="12">
        <v>878.08554441987053</v>
      </c>
      <c r="AQ5" s="23">
        <f t="shared" si="3"/>
        <v>1151.2355444198706</v>
      </c>
      <c r="AR5" s="9">
        <f t="shared" ref="AR5:AR13" si="6">(-AQ5*(LN(AO5))-5792-1.25*AQ5)/42.5</f>
        <v>12.755401172421111</v>
      </c>
      <c r="AS5" s="8">
        <f t="shared" si="4"/>
        <v>1.275540117242111</v>
      </c>
      <c r="AT5" s="9">
        <f t="shared" si="5"/>
        <v>42.092823868989662</v>
      </c>
    </row>
    <row r="6" spans="1:46" x14ac:dyDescent="0.25">
      <c r="B6" t="s">
        <v>33</v>
      </c>
      <c r="C6" t="s">
        <v>30</v>
      </c>
      <c r="D6" t="s">
        <v>31</v>
      </c>
      <c r="F6" s="5">
        <v>1</v>
      </c>
      <c r="G6" s="5">
        <v>2</v>
      </c>
      <c r="H6" s="6">
        <v>7.3000000000000001E-3</v>
      </c>
      <c r="I6" s="6">
        <v>6.6626102417851468E-3</v>
      </c>
      <c r="J6" s="6">
        <v>40.733794364051789</v>
      </c>
      <c r="K6" s="6">
        <v>1.3899999999999999E-2</v>
      </c>
      <c r="L6" s="6">
        <v>51.264769039201248</v>
      </c>
      <c r="M6" s="6">
        <v>5.0000000000000002E-5</v>
      </c>
      <c r="N6" s="6">
        <v>0.12809999999999999</v>
      </c>
      <c r="O6" s="6">
        <v>8.6259050015236163</v>
      </c>
      <c r="P6" s="6">
        <v>1.2799999999999999E-2</v>
      </c>
      <c r="Q6" s="6">
        <v>2.0799999999999999E-2</v>
      </c>
      <c r="R6" s="6">
        <v>0.39254999999999995</v>
      </c>
      <c r="S6" s="6">
        <v>8.0499999999999999E-3</v>
      </c>
      <c r="T6" s="6">
        <v>3.3250000000000002E-2</v>
      </c>
      <c r="U6" s="8">
        <f t="shared" si="0"/>
        <v>101.24126840477665</v>
      </c>
      <c r="V6" s="7">
        <v>8.5586554881029119E-4</v>
      </c>
      <c r="X6" s="5">
        <v>1</v>
      </c>
      <c r="Y6" s="5">
        <v>2</v>
      </c>
      <c r="Z6" s="6">
        <v>3.67</v>
      </c>
      <c r="AA6" s="6">
        <v>53.644999999999996</v>
      </c>
      <c r="AB6" s="6">
        <v>1.0987</v>
      </c>
      <c r="AC6" s="6">
        <v>16.704999999999998</v>
      </c>
      <c r="AD6" s="6">
        <v>0.21815000000000001</v>
      </c>
      <c r="AE6" s="6">
        <v>8.3400000000000002E-2</v>
      </c>
      <c r="AF6" s="6">
        <v>1.9750000000000001</v>
      </c>
      <c r="AG6" s="6">
        <v>1.0339499999999999</v>
      </c>
      <c r="AH6" s="6">
        <v>2.65E-3</v>
      </c>
      <c r="AI6" s="6">
        <v>4.2649999999999993E-2</v>
      </c>
      <c r="AJ6" s="6">
        <v>1.06E-2</v>
      </c>
      <c r="AK6" s="6">
        <v>21.734999999999999</v>
      </c>
      <c r="AL6" s="8">
        <f t="shared" si="1"/>
        <v>100.22009999999997</v>
      </c>
      <c r="AM6" s="6">
        <v>0.83893661135399644</v>
      </c>
      <c r="AO6" s="7">
        <f>V6/AM6</f>
        <v>1.0201790424058052E-3</v>
      </c>
      <c r="AP6" s="12">
        <v>878.21993340711151</v>
      </c>
      <c r="AQ6" s="23">
        <f t="shared" si="3"/>
        <v>1151.3699334071116</v>
      </c>
      <c r="AR6" s="9">
        <f>(-AQ6*(LN(AO6))-5792-1.25*AQ6)/42.5</f>
        <v>16.450990231927094</v>
      </c>
      <c r="AS6" s="8">
        <f t="shared" si="4"/>
        <v>1.6450990231927094</v>
      </c>
      <c r="AT6" s="9">
        <f t="shared" si="5"/>
        <v>54.288267765359407</v>
      </c>
    </row>
    <row r="7" spans="1:46" x14ac:dyDescent="0.25">
      <c r="B7" t="s">
        <v>34</v>
      </c>
      <c r="C7" t="s">
        <v>30</v>
      </c>
      <c r="D7" t="s">
        <v>32</v>
      </c>
      <c r="F7" s="5">
        <v>2</v>
      </c>
      <c r="G7" s="5">
        <v>6</v>
      </c>
      <c r="H7" s="6">
        <v>8.6499999999999997E-3</v>
      </c>
      <c r="I7" s="6">
        <v>9.7647589543077163E-3</v>
      </c>
      <c r="J7" s="6">
        <v>40.803297486671745</v>
      </c>
      <c r="K7" s="6">
        <v>2.325E-2</v>
      </c>
      <c r="L7" s="6">
        <v>50.991740831865513</v>
      </c>
      <c r="M7" s="6">
        <v>9.1500000000000001E-3</v>
      </c>
      <c r="N7" s="6">
        <v>0.13440000000000002</v>
      </c>
      <c r="O7" s="6">
        <v>8.8844335664107792</v>
      </c>
      <c r="P7" s="6">
        <v>1.1800000000000001E-2</v>
      </c>
      <c r="Q7" s="6">
        <v>2.1650000000000003E-2</v>
      </c>
      <c r="R7" s="6">
        <v>0.36165000000000003</v>
      </c>
      <c r="S7" s="6">
        <v>1.06E-2</v>
      </c>
      <c r="T7" s="6">
        <v>4.3300000000000005E-2</v>
      </c>
      <c r="U7" s="8">
        <f t="shared" si="0"/>
        <v>101.30392188494802</v>
      </c>
      <c r="V7" s="7">
        <v>1.1154873600259991E-3</v>
      </c>
      <c r="X7" s="5">
        <v>2</v>
      </c>
      <c r="Y7" s="5">
        <v>6</v>
      </c>
      <c r="Z7" s="6">
        <v>3.7450000000000001</v>
      </c>
      <c r="AA7" s="6">
        <v>53.254999999999995</v>
      </c>
      <c r="AB7" s="6">
        <v>0.91054999999999997</v>
      </c>
      <c r="AC7" s="6">
        <v>16.824999999999999</v>
      </c>
      <c r="AD7" s="6">
        <v>0.25540000000000002</v>
      </c>
      <c r="AE7" s="6">
        <v>7.7399999999999997E-2</v>
      </c>
      <c r="AF7" s="6">
        <v>2.29</v>
      </c>
      <c r="AG7" s="6">
        <v>0.85240000000000005</v>
      </c>
      <c r="AH7" s="6">
        <v>3.5500000000000002E-3</v>
      </c>
      <c r="AI7" s="6">
        <v>4.2200000000000001E-2</v>
      </c>
      <c r="AJ7" s="6">
        <v>1.125E-2</v>
      </c>
      <c r="AK7" s="6">
        <v>21.75</v>
      </c>
      <c r="AL7" s="8">
        <f t="shared" si="1"/>
        <v>100.01774999999999</v>
      </c>
      <c r="AM7" s="6">
        <v>0.84075401644051717</v>
      </c>
      <c r="AO7" s="7">
        <f t="shared" si="2"/>
        <v>1.3267701827326555E-3</v>
      </c>
      <c r="AP7" s="12">
        <v>925.46866124858138</v>
      </c>
      <c r="AQ7" s="23">
        <f t="shared" si="3"/>
        <v>1198.6186612485812</v>
      </c>
      <c r="AR7" s="9">
        <f t="shared" si="6"/>
        <v>15.30787206108948</v>
      </c>
      <c r="AS7" s="8">
        <f t="shared" si="4"/>
        <v>1.530787206108948</v>
      </c>
      <c r="AT7" s="9">
        <f t="shared" si="5"/>
        <v>50.515977801595284</v>
      </c>
    </row>
    <row r="8" spans="1:46" x14ac:dyDescent="0.25">
      <c r="B8" t="s">
        <v>34</v>
      </c>
      <c r="C8" t="s">
        <v>30</v>
      </c>
      <c r="D8" t="s">
        <v>31</v>
      </c>
      <c r="F8" s="5">
        <v>2</v>
      </c>
      <c r="G8" s="5">
        <v>9</v>
      </c>
      <c r="H8" s="6">
        <v>9.7000000000000003E-3</v>
      </c>
      <c r="I8" s="6">
        <v>9.7647589543077163E-3</v>
      </c>
      <c r="J8" s="6">
        <v>40.659326732673271</v>
      </c>
      <c r="K8" s="6">
        <v>2.3199999999999998E-2</v>
      </c>
      <c r="L8" s="6">
        <v>51.081095517902668</v>
      </c>
      <c r="M8" s="6">
        <v>1.2999999999999999E-3</v>
      </c>
      <c r="N8" s="6">
        <v>0.13589999999999999</v>
      </c>
      <c r="O8" s="6">
        <v>8.7999146125053596</v>
      </c>
      <c r="P8" s="6">
        <v>1.3299999999999999E-2</v>
      </c>
      <c r="Q8" s="6">
        <v>2.1499999999999998E-2</v>
      </c>
      <c r="R8" s="6">
        <v>0.36969999999999997</v>
      </c>
      <c r="S8" s="6">
        <v>1.0999999999999999E-2</v>
      </c>
      <c r="T8" s="6">
        <v>4.3799999999999999E-2</v>
      </c>
      <c r="U8" s="8">
        <f t="shared" si="0"/>
        <v>101.16973686308131</v>
      </c>
      <c r="V8" s="7">
        <v>1.1290627076765965E-3</v>
      </c>
      <c r="X8" s="5">
        <v>2</v>
      </c>
      <c r="Y8" s="5">
        <v>12</v>
      </c>
      <c r="Z8" s="6">
        <v>3.645</v>
      </c>
      <c r="AA8" s="6">
        <v>53.42</v>
      </c>
      <c r="AB8" s="6">
        <v>0.91585000000000005</v>
      </c>
      <c r="AC8" s="6">
        <v>17.035</v>
      </c>
      <c r="AD8" s="6">
        <v>0.23959999999999998</v>
      </c>
      <c r="AE8" s="6">
        <v>7.8300000000000008E-2</v>
      </c>
      <c r="AF8" s="6">
        <v>2.3200000000000003</v>
      </c>
      <c r="AG8" s="6">
        <v>0.79889999999999994</v>
      </c>
      <c r="AH8" s="6">
        <v>0</v>
      </c>
      <c r="AI8" s="6">
        <v>4.58E-2</v>
      </c>
      <c r="AJ8" s="6">
        <v>1.515E-2</v>
      </c>
      <c r="AK8" s="6">
        <v>21.770000000000003</v>
      </c>
      <c r="AL8" s="8">
        <f t="shared" si="1"/>
        <v>100.28360000000001</v>
      </c>
      <c r="AM8" s="6">
        <v>0.84092795042603963</v>
      </c>
      <c r="AO8" s="7">
        <f t="shared" si="2"/>
        <v>1.3426390538030981E-3</v>
      </c>
      <c r="AP8" s="12">
        <v>925.52076423440576</v>
      </c>
      <c r="AQ8" s="23">
        <f t="shared" si="3"/>
        <v>1198.6707642344059</v>
      </c>
      <c r="AR8" s="9">
        <f t="shared" si="6"/>
        <v>14.979128046124242</v>
      </c>
      <c r="AS8" s="8">
        <f t="shared" si="4"/>
        <v>1.4979128046124242</v>
      </c>
      <c r="AT8" s="9">
        <f t="shared" si="5"/>
        <v>49.431122552209992</v>
      </c>
    </row>
    <row r="9" spans="1:46" x14ac:dyDescent="0.25">
      <c r="B9" t="s">
        <v>35</v>
      </c>
      <c r="C9" t="s">
        <v>30</v>
      </c>
      <c r="D9" t="s">
        <v>31</v>
      </c>
      <c r="F9" s="5">
        <v>2</v>
      </c>
      <c r="G9" s="5">
        <v>5</v>
      </c>
      <c r="H9" s="6">
        <v>1.29E-2</v>
      </c>
      <c r="I9" s="6">
        <v>9.7533410207581127E-3</v>
      </c>
      <c r="J9" s="6">
        <v>40.381314242193454</v>
      </c>
      <c r="K9" s="6">
        <v>1.01E-2</v>
      </c>
      <c r="L9" s="6">
        <v>48.877013262319686</v>
      </c>
      <c r="M9" s="6">
        <v>0</v>
      </c>
      <c r="N9" s="6">
        <v>0.14280000000000001</v>
      </c>
      <c r="O9" s="6">
        <v>10.082614030599361</v>
      </c>
      <c r="P9" s="6">
        <v>1.0200000000000001E-2</v>
      </c>
      <c r="Q9" s="6">
        <v>2.63E-2</v>
      </c>
      <c r="R9" s="6">
        <v>0.37790000000000001</v>
      </c>
      <c r="S9" s="6">
        <v>1.17E-2</v>
      </c>
      <c r="T9" s="6">
        <v>4.1399999999999999E-2</v>
      </c>
      <c r="U9" s="8">
        <f t="shared" si="0"/>
        <v>99.974241535112498</v>
      </c>
      <c r="V9" s="7">
        <v>1.0890858077350055E-3</v>
      </c>
      <c r="X9" s="5">
        <v>2</v>
      </c>
      <c r="Y9" s="5">
        <v>5</v>
      </c>
      <c r="Z9" s="6">
        <v>5.86</v>
      </c>
      <c r="AA9" s="6">
        <v>52.28</v>
      </c>
      <c r="AB9" s="6">
        <v>1.3255999999999999</v>
      </c>
      <c r="AC9" s="6">
        <v>15.51</v>
      </c>
      <c r="AD9" s="6">
        <v>0.5484</v>
      </c>
      <c r="AE9" s="6">
        <v>7.7899999999999997E-2</v>
      </c>
      <c r="AF9" s="6">
        <v>2.71</v>
      </c>
      <c r="AG9" s="6">
        <v>0.56130000000000002</v>
      </c>
      <c r="AH9" s="6">
        <v>8.0999999999999996E-3</v>
      </c>
      <c r="AI9" s="6">
        <v>5.0299999999999997E-2</v>
      </c>
      <c r="AJ9" s="6">
        <v>1.7500000000000002E-2</v>
      </c>
      <c r="AK9" s="6">
        <v>21.03</v>
      </c>
      <c r="AL9" s="8">
        <f t="shared" si="1"/>
        <v>99.979099999999988</v>
      </c>
      <c r="AM9" s="6">
        <v>0.8150342226914048</v>
      </c>
      <c r="AO9" s="7">
        <f t="shared" si="2"/>
        <v>1.3362454942549872E-3</v>
      </c>
      <c r="AP9" s="12">
        <v>912.70465288975061</v>
      </c>
      <c r="AQ9" s="23">
        <f t="shared" si="3"/>
        <v>1185.8546528897505</v>
      </c>
      <c r="AR9" s="9">
        <f t="shared" si="6"/>
        <v>13.495037012169457</v>
      </c>
      <c r="AS9" s="8">
        <f t="shared" si="4"/>
        <v>1.3495037012169457</v>
      </c>
      <c r="AT9" s="9">
        <f t="shared" si="5"/>
        <v>44.533622140159203</v>
      </c>
    </row>
    <row r="10" spans="1:46" x14ac:dyDescent="0.25">
      <c r="B10" t="s">
        <v>36</v>
      </c>
      <c r="C10" t="s">
        <v>30</v>
      </c>
      <c r="D10" t="s">
        <v>31</v>
      </c>
      <c r="F10" s="5">
        <v>2</v>
      </c>
      <c r="G10" s="5">
        <v>4</v>
      </c>
      <c r="H10" s="6">
        <v>1.0700000000000001E-2</v>
      </c>
      <c r="I10" s="6">
        <v>8.6853025931145616E-3</v>
      </c>
      <c r="J10" s="6">
        <v>40.475639908606247</v>
      </c>
      <c r="K10" s="6">
        <v>1.0149999999999999E-2</v>
      </c>
      <c r="L10" s="6">
        <v>49.159969768103991</v>
      </c>
      <c r="M10" s="6">
        <v>4.0000000000000001E-3</v>
      </c>
      <c r="N10" s="6">
        <v>0.14815</v>
      </c>
      <c r="O10" s="6">
        <v>9.7544816213194991</v>
      </c>
      <c r="P10" s="6">
        <v>8.4999999999999995E-4</v>
      </c>
      <c r="Q10" s="6">
        <v>1.9099999999999999E-2</v>
      </c>
      <c r="R10" s="6">
        <v>0.39149999999999996</v>
      </c>
      <c r="S10" s="6">
        <v>9.9999999999999985E-3</v>
      </c>
      <c r="T10" s="6">
        <v>3.755E-2</v>
      </c>
      <c r="U10" s="8">
        <f t="shared" si="0"/>
        <v>100.02209129802974</v>
      </c>
      <c r="V10" s="7">
        <v>9.8581975137101269E-4</v>
      </c>
      <c r="X10" s="5">
        <v>2</v>
      </c>
      <c r="Y10" s="5">
        <v>4</v>
      </c>
      <c r="Z10" s="6">
        <v>5.2750000000000004</v>
      </c>
      <c r="AA10" s="6">
        <v>53.379999999999995</v>
      </c>
      <c r="AB10" s="6">
        <v>1.5350000000000001</v>
      </c>
      <c r="AC10" s="6">
        <v>15.55</v>
      </c>
      <c r="AD10" s="6">
        <v>0.19364999999999999</v>
      </c>
      <c r="AE10" s="6">
        <v>8.2150000000000001E-2</v>
      </c>
      <c r="AF10" s="6">
        <v>2.38</v>
      </c>
      <c r="AG10" s="6">
        <v>0.77079999999999993</v>
      </c>
      <c r="AH10" s="6">
        <v>2.2000000000000001E-3</v>
      </c>
      <c r="AI10" s="6">
        <v>3.4449999999999995E-2</v>
      </c>
      <c r="AJ10" s="6">
        <v>1.37E-2</v>
      </c>
      <c r="AK10" s="6">
        <v>20.65</v>
      </c>
      <c r="AL10" s="8">
        <f t="shared" si="1"/>
        <v>99.866950000000003</v>
      </c>
      <c r="AM10" s="6">
        <v>0.7990077756073739</v>
      </c>
      <c r="AO10" s="7">
        <f t="shared" si="2"/>
        <v>1.2338049534269323E-3</v>
      </c>
      <c r="AP10" s="12">
        <v>899.03063425801065</v>
      </c>
      <c r="AQ10" s="23">
        <f t="shared" si="3"/>
        <v>1172.1806342580107</v>
      </c>
      <c r="AR10" s="9">
        <f t="shared" si="6"/>
        <v>13.967827680532483</v>
      </c>
      <c r="AS10" s="8">
        <f t="shared" si="4"/>
        <v>1.3967827680532483</v>
      </c>
      <c r="AT10" s="9">
        <f t="shared" si="5"/>
        <v>46.093831345757195</v>
      </c>
    </row>
    <row r="11" spans="1:46" x14ac:dyDescent="0.25">
      <c r="B11" t="s">
        <v>37</v>
      </c>
      <c r="C11" t="s">
        <v>30</v>
      </c>
      <c r="D11" t="s">
        <v>31</v>
      </c>
      <c r="F11" s="5">
        <v>2</v>
      </c>
      <c r="G11" s="5">
        <v>5</v>
      </c>
      <c r="H11" s="6">
        <v>8.8999999999999999E-3</v>
      </c>
      <c r="I11" s="6">
        <v>7.0779576327005033E-3</v>
      </c>
      <c r="J11" s="6">
        <v>40.718900837776083</v>
      </c>
      <c r="K11" s="6">
        <v>1.8E-3</v>
      </c>
      <c r="L11" s="6">
        <v>49.94926949476546</v>
      </c>
      <c r="M11" s="6">
        <v>6.1000000000000004E-3</v>
      </c>
      <c r="N11" s="6">
        <v>0.13769999999999999</v>
      </c>
      <c r="O11" s="6">
        <v>9.0186695520252673</v>
      </c>
      <c r="P11" s="6">
        <v>4.3E-3</v>
      </c>
      <c r="Q11" s="6">
        <v>1.78E-2</v>
      </c>
      <c r="R11" s="6">
        <v>0.39629999999999999</v>
      </c>
      <c r="S11" s="6">
        <v>3.2000000000000002E-3</v>
      </c>
      <c r="T11" s="6">
        <v>3.8600000000000002E-2</v>
      </c>
      <c r="U11" s="8">
        <f t="shared" si="0"/>
        <v>100.30153988456682</v>
      </c>
      <c r="V11" s="7">
        <v>1.0069160924931048E-3</v>
      </c>
      <c r="X11" s="5">
        <v>2</v>
      </c>
      <c r="Y11" s="5">
        <v>5</v>
      </c>
      <c r="Z11" s="6">
        <v>4.55</v>
      </c>
      <c r="AA11" s="6">
        <v>53.75</v>
      </c>
      <c r="AB11" s="6">
        <v>1.3057000000000001</v>
      </c>
      <c r="AC11" s="6">
        <v>15.9</v>
      </c>
      <c r="AD11" s="6">
        <v>0.16619999999999999</v>
      </c>
      <c r="AE11" s="6">
        <v>6.9800000000000001E-2</v>
      </c>
      <c r="AF11" s="6">
        <v>2.2599999999999998</v>
      </c>
      <c r="AG11" s="6">
        <v>0.77610000000000001</v>
      </c>
      <c r="AH11" s="6">
        <v>5.0000000000000001E-3</v>
      </c>
      <c r="AI11" s="6">
        <v>4.9000000000000002E-2</v>
      </c>
      <c r="AJ11" s="6">
        <v>1.2500000000000001E-2</v>
      </c>
      <c r="AK11" s="6">
        <v>21.33</v>
      </c>
      <c r="AL11" s="8">
        <f t="shared" si="1"/>
        <v>100.17430000000002</v>
      </c>
      <c r="AM11" s="6">
        <v>0.82318363934183258</v>
      </c>
      <c r="AO11" s="7">
        <f>V11/AM11</f>
        <v>1.2231974062290323E-3</v>
      </c>
      <c r="AP11" s="12">
        <v>876.4198517667196</v>
      </c>
      <c r="AQ11" s="23">
        <f t="shared" si="3"/>
        <v>1149.5698517667197</v>
      </c>
      <c r="AR11" s="9">
        <f>(-AQ11*(LN(AO11))-5792-1.25*AQ11)/42.5</f>
        <v>11.303130945475058</v>
      </c>
      <c r="AS11" s="8">
        <f t="shared" si="4"/>
        <v>1.1303130945475057</v>
      </c>
      <c r="AT11" s="9">
        <f t="shared" si="5"/>
        <v>37.300332120067687</v>
      </c>
    </row>
    <row r="12" spans="1:46" x14ac:dyDescent="0.25">
      <c r="B12" t="s">
        <v>38</v>
      </c>
      <c r="C12" t="s">
        <v>30</v>
      </c>
      <c r="D12" t="s">
        <v>32</v>
      </c>
      <c r="F12" s="5">
        <v>1</v>
      </c>
      <c r="G12" s="5">
        <v>4</v>
      </c>
      <c r="H12" s="6">
        <v>1.3049999999999999E-2</v>
      </c>
      <c r="I12" s="6">
        <v>9.9236360769505792E-3</v>
      </c>
      <c r="J12" s="6">
        <v>40.640461599390704</v>
      </c>
      <c r="K12" s="6">
        <v>1.755E-2</v>
      </c>
      <c r="L12" s="6">
        <v>49.068827988346101</v>
      </c>
      <c r="M12" s="6">
        <v>0</v>
      </c>
      <c r="N12" s="6">
        <v>0.13865</v>
      </c>
      <c r="O12" s="6">
        <v>10.137302765479337</v>
      </c>
      <c r="P12" s="6">
        <v>2.3E-3</v>
      </c>
      <c r="Q12" s="6">
        <v>1.4799999999999999E-2</v>
      </c>
      <c r="R12" s="6">
        <v>0.37165000000000004</v>
      </c>
      <c r="S12" s="6">
        <v>1.7849999999999998E-2</v>
      </c>
      <c r="T12" s="6">
        <v>3.8100000000000002E-2</v>
      </c>
      <c r="U12" s="8">
        <f t="shared" si="0"/>
        <v>100.46054235321613</v>
      </c>
      <c r="V12" s="7">
        <v>9.9748165037298327E-4</v>
      </c>
      <c r="X12" s="5">
        <v>2</v>
      </c>
      <c r="Y12" s="5">
        <v>9</v>
      </c>
      <c r="Z12" s="6">
        <v>6.0308999999999999</v>
      </c>
      <c r="AA12" s="6">
        <v>52.627800000000001</v>
      </c>
      <c r="AB12" s="6">
        <v>1.4669000000000001</v>
      </c>
      <c r="AC12" s="6">
        <v>15.2942</v>
      </c>
      <c r="AD12" s="6">
        <v>0.49130000000000001</v>
      </c>
      <c r="AE12" s="6">
        <v>8.0799999999999997E-2</v>
      </c>
      <c r="AF12" s="6">
        <v>2.5190000000000001</v>
      </c>
      <c r="AG12" s="6">
        <v>0.55989999999999995</v>
      </c>
      <c r="AH12" s="6">
        <v>8.8000000000000005E-3</v>
      </c>
      <c r="AI12" s="6">
        <v>3.8699999999999998E-2</v>
      </c>
      <c r="AJ12" s="6">
        <v>1.8700000000000001E-2</v>
      </c>
      <c r="AK12" s="6">
        <v>20.773199999999999</v>
      </c>
      <c r="AL12" s="8">
        <f t="shared" si="1"/>
        <v>99.910200000000003</v>
      </c>
      <c r="AM12" s="6">
        <v>0.80417323945174135</v>
      </c>
      <c r="AO12" s="7">
        <f>V12/AM12</f>
        <v>1.2403815514341577E-3</v>
      </c>
      <c r="AP12" s="12">
        <v>913.71995268562364</v>
      </c>
      <c r="AQ12" s="23">
        <f t="shared" si="3"/>
        <v>1186.8699526856235</v>
      </c>
      <c r="AR12" s="9">
        <f t="shared" si="6"/>
        <v>15.702243772430505</v>
      </c>
      <c r="AS12" s="8">
        <f t="shared" si="4"/>
        <v>1.5702243772430504</v>
      </c>
      <c r="AT12" s="9">
        <f t="shared" si="5"/>
        <v>51.817404449020664</v>
      </c>
    </row>
    <row r="13" spans="1:46" x14ac:dyDescent="0.25">
      <c r="B13" t="s">
        <v>38</v>
      </c>
      <c r="C13" t="s">
        <v>30</v>
      </c>
      <c r="D13" t="s">
        <v>31</v>
      </c>
      <c r="F13" s="5">
        <v>2</v>
      </c>
      <c r="G13" s="5">
        <v>6</v>
      </c>
      <c r="H13" s="6">
        <v>1.0800000000000001E-2</v>
      </c>
      <c r="I13" s="6">
        <v>9.9236360769505792E-3</v>
      </c>
      <c r="J13" s="6">
        <v>40.597965404417366</v>
      </c>
      <c r="K13" s="6">
        <v>2.5250000000000002E-2</v>
      </c>
      <c r="L13" s="6">
        <v>48.937923373301679</v>
      </c>
      <c r="M13" s="6">
        <v>1.5E-3</v>
      </c>
      <c r="N13" s="6">
        <v>0.13919999999999999</v>
      </c>
      <c r="O13" s="6">
        <v>9.9695077834612285</v>
      </c>
      <c r="P13" s="6">
        <v>8.9999999999999998E-4</v>
      </c>
      <c r="Q13" s="6">
        <v>0.02</v>
      </c>
      <c r="R13" s="6">
        <v>0.37259999999999999</v>
      </c>
      <c r="S13" s="6">
        <v>2.2800000000000001E-2</v>
      </c>
      <c r="T13" s="6">
        <v>3.9550000000000002E-2</v>
      </c>
      <c r="U13" s="8">
        <f t="shared" si="0"/>
        <v>100.13799656118029</v>
      </c>
      <c r="V13" s="7">
        <v>1.0385130517486419E-3</v>
      </c>
      <c r="X13" s="5">
        <v>2</v>
      </c>
      <c r="Y13" s="5">
        <v>7</v>
      </c>
      <c r="Z13" s="6">
        <v>5.6332000000000004</v>
      </c>
      <c r="AA13" s="6">
        <v>52.9495</v>
      </c>
      <c r="AB13" s="6">
        <v>1.4404999999999999</v>
      </c>
      <c r="AC13" s="6">
        <v>15.4788</v>
      </c>
      <c r="AD13" s="6">
        <v>0.39040000000000002</v>
      </c>
      <c r="AE13" s="6">
        <v>8.8200000000000001E-2</v>
      </c>
      <c r="AF13" s="6">
        <v>2.4952999999999999</v>
      </c>
      <c r="AG13" s="6">
        <v>0.51959999999999995</v>
      </c>
      <c r="AH13" s="6">
        <v>5.1000000000000004E-3</v>
      </c>
      <c r="AI13" s="6">
        <v>3.8300000000000001E-2</v>
      </c>
      <c r="AJ13" s="6">
        <v>2.0799999999999999E-2</v>
      </c>
      <c r="AK13" s="6">
        <v>20.914000000000001</v>
      </c>
      <c r="AL13" s="8">
        <f t="shared" si="1"/>
        <v>99.973700000000008</v>
      </c>
      <c r="AM13" s="6">
        <v>0.80982642586620757</v>
      </c>
      <c r="AO13" s="7">
        <f t="shared" si="2"/>
        <v>1.2823896807736624E-3</v>
      </c>
      <c r="AP13" s="12">
        <v>914.61118088948547</v>
      </c>
      <c r="AQ13" s="23">
        <f t="shared" si="3"/>
        <v>1187.7611808894853</v>
      </c>
      <c r="AR13" s="9">
        <f t="shared" si="6"/>
        <v>14.885549751403456</v>
      </c>
      <c r="AS13" s="8">
        <f t="shared" si="4"/>
        <v>1.4885549751403455</v>
      </c>
      <c r="AT13" s="9">
        <f t="shared" si="5"/>
        <v>49.122314179631402</v>
      </c>
    </row>
    <row r="14" spans="1:46" x14ac:dyDescent="0.25">
      <c r="B14" t="s">
        <v>39</v>
      </c>
      <c r="C14" t="s">
        <v>30</v>
      </c>
      <c r="D14" t="s">
        <v>32</v>
      </c>
      <c r="F14" s="5"/>
      <c r="G14" s="5"/>
      <c r="H14" s="6"/>
      <c r="I14" s="6">
        <v>5.3010985359285851E-3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8"/>
      <c r="V14" s="7"/>
      <c r="X14" s="5">
        <v>3</v>
      </c>
      <c r="Y14" s="5">
        <v>12</v>
      </c>
      <c r="Z14" s="6">
        <v>6.2767999999999997</v>
      </c>
      <c r="AA14" s="6">
        <v>52.594250000000002</v>
      </c>
      <c r="AB14" s="6">
        <v>1.5319499999999999</v>
      </c>
      <c r="AC14" s="6">
        <v>14.930399999999999</v>
      </c>
      <c r="AD14" s="6">
        <v>0.53560000000000008</v>
      </c>
      <c r="AE14" s="6">
        <v>7.2649999999999992E-2</v>
      </c>
      <c r="AF14" s="6">
        <v>2.0406499999999999</v>
      </c>
      <c r="AG14" s="6">
        <v>0.63345000000000007</v>
      </c>
      <c r="AH14" s="6">
        <v>3.2500000000000003E-3</v>
      </c>
      <c r="AI14" s="6">
        <v>4.4899999999999995E-2</v>
      </c>
      <c r="AJ14" s="6">
        <v>1.23E-2</v>
      </c>
      <c r="AK14" s="6">
        <v>21.119949999999999</v>
      </c>
      <c r="AL14" s="8">
        <f t="shared" si="1"/>
        <v>99.796149999999997</v>
      </c>
      <c r="AM14" s="6">
        <v>0.81766883636423127</v>
      </c>
      <c r="AO14" s="7"/>
      <c r="AP14" s="12">
        <v>838.82384625231111</v>
      </c>
      <c r="AQ14" s="23">
        <f t="shared" si="3"/>
        <v>1111.973846252311</v>
      </c>
      <c r="AR14" s="9"/>
      <c r="AS14" s="8"/>
      <c r="AT14" s="9"/>
    </row>
    <row r="15" spans="1:46" x14ac:dyDescent="0.25">
      <c r="B15" t="s">
        <v>39</v>
      </c>
      <c r="C15" t="s">
        <v>30</v>
      </c>
      <c r="D15" t="s">
        <v>31</v>
      </c>
      <c r="F15" s="5">
        <v>1</v>
      </c>
      <c r="G15" s="5">
        <v>3</v>
      </c>
      <c r="H15" s="6">
        <v>1.0699999999999999E-2</v>
      </c>
      <c r="I15" s="6">
        <v>5.3010985359285851E-3</v>
      </c>
      <c r="J15" s="6">
        <v>40.770531728865194</v>
      </c>
      <c r="K15" s="6">
        <v>2.41E-2</v>
      </c>
      <c r="L15" s="6">
        <v>49.745044395678335</v>
      </c>
      <c r="M15" s="6">
        <v>0</v>
      </c>
      <c r="N15" s="6">
        <v>0.13980000000000001</v>
      </c>
      <c r="O15" s="6">
        <v>8.8176138757937892</v>
      </c>
      <c r="P15" s="6">
        <v>0</v>
      </c>
      <c r="Q15" s="6">
        <v>2.5000000000000001E-2</v>
      </c>
      <c r="R15" s="6">
        <v>0.37309999999999999</v>
      </c>
      <c r="S15" s="6">
        <v>1.1900000000000001E-2</v>
      </c>
      <c r="T15" s="6">
        <v>3.0099999999999998E-2</v>
      </c>
      <c r="U15" s="8">
        <f t="shared" ref="U15:U25" si="7">H15+J15+K15+L15+M15+N15+O15+P15+Q15+R15+S15+T15</f>
        <v>99.94789000033731</v>
      </c>
      <c r="V15" s="7">
        <v>7.8780448572040229E-4</v>
      </c>
      <c r="X15" s="5"/>
      <c r="Y15" s="5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8"/>
      <c r="AM15" s="6"/>
      <c r="AO15" s="7"/>
      <c r="AP15" s="12">
        <v>843.62941649823074</v>
      </c>
      <c r="AQ15" s="23">
        <f t="shared" si="3"/>
        <v>1116.7794164982306</v>
      </c>
      <c r="AR15" s="9"/>
      <c r="AS15" s="8"/>
      <c r="AT15" s="9"/>
    </row>
    <row r="16" spans="1:46" x14ac:dyDescent="0.25">
      <c r="B16" s="13" t="s">
        <v>40</v>
      </c>
      <c r="C16" s="13" t="s">
        <v>30</v>
      </c>
      <c r="D16" s="13" t="s">
        <v>31</v>
      </c>
      <c r="E16" s="13"/>
      <c r="F16" s="14">
        <v>3</v>
      </c>
      <c r="G16" s="14">
        <v>13</v>
      </c>
      <c r="H16" s="6">
        <v>7.4999999999999997E-3</v>
      </c>
      <c r="I16" s="6">
        <v>8.3516505931306804E-3</v>
      </c>
      <c r="J16" s="6">
        <v>40.59449024828637</v>
      </c>
      <c r="K16" s="6">
        <v>1.8800000000000001E-2</v>
      </c>
      <c r="L16" s="6">
        <v>49.125022157565013</v>
      </c>
      <c r="M16" s="6">
        <v>2.5000000000000001E-3</v>
      </c>
      <c r="N16" s="6">
        <v>0.1404</v>
      </c>
      <c r="O16" s="6">
        <v>9.1871108554555949</v>
      </c>
      <c r="P16" s="6">
        <v>7.1000000000000004E-3</v>
      </c>
      <c r="Q16" s="6">
        <v>2.41E-2</v>
      </c>
      <c r="R16" s="6">
        <v>0.37340000000000001</v>
      </c>
      <c r="S16" s="6">
        <v>7.1999999999999998E-3</v>
      </c>
      <c r="T16" s="6">
        <v>3.6900000000000002E-2</v>
      </c>
      <c r="U16" s="16">
        <f t="shared" si="7"/>
        <v>99.524523261306982</v>
      </c>
      <c r="V16" s="7">
        <v>9.7203179048222497E-4</v>
      </c>
      <c r="X16" s="5">
        <v>3</v>
      </c>
      <c r="Y16" s="5">
        <v>10</v>
      </c>
      <c r="Z16" s="6">
        <v>5.3412000000000006</v>
      </c>
      <c r="AA16" s="6">
        <v>52.894999999999996</v>
      </c>
      <c r="AB16" s="6">
        <v>1.3955500000000001</v>
      </c>
      <c r="AC16" s="6">
        <v>15.481300000000001</v>
      </c>
      <c r="AD16" s="6">
        <v>0.38059999999999999</v>
      </c>
      <c r="AE16" s="6">
        <v>7.4499999999999997E-2</v>
      </c>
      <c r="AF16" s="6">
        <v>2.2564500000000001</v>
      </c>
      <c r="AG16" s="6">
        <v>0.73124999999999996</v>
      </c>
      <c r="AH16" s="6">
        <v>6.3E-3</v>
      </c>
      <c r="AI16" s="6">
        <v>4.19E-2</v>
      </c>
      <c r="AJ16" s="6">
        <v>1.66E-2</v>
      </c>
      <c r="AK16" s="6">
        <v>21.049500000000002</v>
      </c>
      <c r="AL16" s="8">
        <f t="shared" si="1"/>
        <v>99.670150000000007</v>
      </c>
      <c r="AM16" s="6">
        <v>0.8159009639085455</v>
      </c>
      <c r="AO16" s="7">
        <f t="shared" ref="AO16:AO25" si="8">V16/AM16</f>
        <v>1.1913600222087496E-3</v>
      </c>
      <c r="AP16" s="12"/>
      <c r="AQ16" s="23"/>
      <c r="AR16" s="9"/>
      <c r="AS16" s="8"/>
      <c r="AT16" s="9"/>
    </row>
    <row r="17" spans="1:46" x14ac:dyDescent="0.25">
      <c r="A17" s="20" t="s">
        <v>41</v>
      </c>
      <c r="B17" t="s">
        <v>42</v>
      </c>
      <c r="C17" t="s">
        <v>30</v>
      </c>
      <c r="D17" t="s">
        <v>31</v>
      </c>
      <c r="F17" s="5">
        <v>2</v>
      </c>
      <c r="G17" s="5">
        <v>4</v>
      </c>
      <c r="H17" s="19">
        <v>9.3500000000000007E-3</v>
      </c>
      <c r="I17" s="19">
        <v>9.2953213225566138E-3</v>
      </c>
      <c r="J17" s="19">
        <v>40.708094277125703</v>
      </c>
      <c r="K17" s="19">
        <v>1.9200000000000002E-2</v>
      </c>
      <c r="L17" s="19">
        <v>50.079278317045507</v>
      </c>
      <c r="M17" s="19">
        <v>0</v>
      </c>
      <c r="N17" s="19">
        <v>0.12529999999999999</v>
      </c>
      <c r="O17" s="19">
        <v>8.5085482666802736</v>
      </c>
      <c r="P17" s="19">
        <v>9.6000000000000009E-3</v>
      </c>
      <c r="Q17" s="19">
        <v>1.7350000000000001E-2</v>
      </c>
      <c r="R17" s="19">
        <v>0.35320000000000001</v>
      </c>
      <c r="S17" s="19">
        <v>2.1899999999999999E-2</v>
      </c>
      <c r="T17" s="19">
        <v>4.0050000000000002E-2</v>
      </c>
      <c r="U17" s="8">
        <f t="shared" si="7"/>
        <v>99.891870860851483</v>
      </c>
      <c r="V17" s="18">
        <v>1.0468931671427642E-3</v>
      </c>
      <c r="W17" s="20"/>
      <c r="X17" s="25">
        <v>2</v>
      </c>
      <c r="Y17" s="25">
        <v>4</v>
      </c>
      <c r="Z17" s="19">
        <v>4.7910000000000004</v>
      </c>
      <c r="AA17" s="19">
        <v>53.835300000000004</v>
      </c>
      <c r="AB17" s="19">
        <v>1.7645</v>
      </c>
      <c r="AC17" s="19">
        <v>15.9536</v>
      </c>
      <c r="AD17" s="19">
        <v>0.10165</v>
      </c>
      <c r="AE17" s="19">
        <v>8.7150000000000005E-2</v>
      </c>
      <c r="AF17" s="19">
        <v>1.9626999999999999</v>
      </c>
      <c r="AG17" s="19">
        <v>1.3577999999999999</v>
      </c>
      <c r="AH17" s="19">
        <v>6.1999999999999998E-3</v>
      </c>
      <c r="AI17" s="19">
        <v>4.19E-2</v>
      </c>
      <c r="AJ17" s="19">
        <v>2.4050000000000002E-2</v>
      </c>
      <c r="AK17" s="19">
        <v>20.293849999999999</v>
      </c>
      <c r="AL17" s="27">
        <f t="shared" si="1"/>
        <v>100.21969999999999</v>
      </c>
      <c r="AM17" s="19">
        <v>0.78079161482514337</v>
      </c>
      <c r="AN17" s="20"/>
      <c r="AO17" s="18">
        <f t="shared" si="8"/>
        <v>1.340809951419898E-3</v>
      </c>
      <c r="AP17" s="22">
        <v>920.36802087464162</v>
      </c>
      <c r="AQ17" s="26">
        <f t="shared" ref="AQ17:AQ24" si="9">AP17+273.15</f>
        <v>1193.5180208746415</v>
      </c>
      <c r="AR17" s="28">
        <f t="shared" ref="AR17:AR24" si="10">(-AQ17*(LN(AO17))-5792-1.25*AQ17)/42.5</f>
        <v>14.367181906375894</v>
      </c>
      <c r="AS17" s="27">
        <f t="shared" ref="AS17:AS24" si="11">AR17/10</f>
        <v>1.4367181906375894</v>
      </c>
      <c r="AT17" s="28">
        <f t="shared" ref="AT17:AT24" si="12">AR17*3.3</f>
        <v>47.411700291040447</v>
      </c>
    </row>
    <row r="18" spans="1:46" x14ac:dyDescent="0.25">
      <c r="B18" t="s">
        <v>43</v>
      </c>
      <c r="C18" t="s">
        <v>30</v>
      </c>
      <c r="D18" t="s">
        <v>31</v>
      </c>
      <c r="F18" s="5">
        <v>3</v>
      </c>
      <c r="G18" s="5">
        <v>16</v>
      </c>
      <c r="H18" s="6">
        <v>9.3999999999999986E-3</v>
      </c>
      <c r="I18" s="6">
        <v>8.7283861100687105E-3</v>
      </c>
      <c r="J18" s="6">
        <v>40.660008124602719</v>
      </c>
      <c r="K18" s="6">
        <v>1.145E-2</v>
      </c>
      <c r="L18" s="6">
        <v>49.829969086862619</v>
      </c>
      <c r="M18" s="6">
        <v>0</v>
      </c>
      <c r="N18" s="6">
        <v>0.12459999999999999</v>
      </c>
      <c r="O18" s="6">
        <v>8.4835577668058235</v>
      </c>
      <c r="P18" s="6">
        <v>1.24E-2</v>
      </c>
      <c r="Q18" s="6">
        <v>2.0150000000000001E-2</v>
      </c>
      <c r="R18" s="6">
        <v>0.35360000000000003</v>
      </c>
      <c r="S18" s="6">
        <v>2.1350000000000001E-2</v>
      </c>
      <c r="T18" s="6">
        <v>4.215E-2</v>
      </c>
      <c r="U18" s="8">
        <f t="shared" si="7"/>
        <v>99.568634978271163</v>
      </c>
      <c r="V18" s="7">
        <v>1.1058460233695085E-3</v>
      </c>
      <c r="X18" s="5">
        <v>3</v>
      </c>
      <c r="Y18" s="5">
        <v>10</v>
      </c>
      <c r="Z18" s="6">
        <v>3.9369499999999999</v>
      </c>
      <c r="AA18" s="6">
        <v>53.729500000000002</v>
      </c>
      <c r="AB18" s="6">
        <v>1.4155500000000001</v>
      </c>
      <c r="AC18" s="6">
        <v>16.451499999999999</v>
      </c>
      <c r="AD18" s="6">
        <v>7.1199999999999999E-2</v>
      </c>
      <c r="AE18" s="6">
        <v>7.4899999999999994E-2</v>
      </c>
      <c r="AF18" s="6">
        <v>2.0851999999999999</v>
      </c>
      <c r="AG18" s="6">
        <v>1.2852999999999999</v>
      </c>
      <c r="AH18" s="6">
        <v>5.9000000000000007E-3</v>
      </c>
      <c r="AI18" s="6">
        <v>4.0550000000000003E-2</v>
      </c>
      <c r="AJ18" s="6">
        <v>1.525E-2</v>
      </c>
      <c r="AK18" s="6">
        <v>20.91545</v>
      </c>
      <c r="AL18" s="8">
        <f t="shared" si="1"/>
        <v>100.02725000000001</v>
      </c>
      <c r="AM18" s="6">
        <v>0.80693158057345937</v>
      </c>
      <c r="AO18" s="7">
        <f t="shared" si="8"/>
        <v>1.3704334419327357E-3</v>
      </c>
      <c r="AP18" s="12">
        <v>922.24973812971871</v>
      </c>
      <c r="AQ18" s="23">
        <f t="shared" si="9"/>
        <v>1195.3997381297186</v>
      </c>
      <c r="AR18" s="9">
        <f t="shared" si="10"/>
        <v>13.990032023890505</v>
      </c>
      <c r="AS18" s="8">
        <f t="shared" si="11"/>
        <v>1.3990032023890504</v>
      </c>
      <c r="AT18" s="9">
        <f t="shared" si="12"/>
        <v>46.167105678838666</v>
      </c>
    </row>
    <row r="19" spans="1:46" x14ac:dyDescent="0.25">
      <c r="B19" t="s">
        <v>44</v>
      </c>
      <c r="C19" t="s">
        <v>30</v>
      </c>
      <c r="D19" t="s">
        <v>31</v>
      </c>
      <c r="F19" s="5">
        <v>4</v>
      </c>
      <c r="G19" s="5">
        <v>19</v>
      </c>
      <c r="H19" s="6">
        <v>1.2500000000000001E-2</v>
      </c>
      <c r="I19" s="6">
        <v>1.3169810065434374E-2</v>
      </c>
      <c r="J19" s="6">
        <v>40.511297245503869</v>
      </c>
      <c r="K19" s="6">
        <v>4.7999999999999996E-3</v>
      </c>
      <c r="L19" s="6">
        <v>49.63142685067119</v>
      </c>
      <c r="M19" s="6">
        <v>0</v>
      </c>
      <c r="N19" s="6">
        <v>0.12770000000000001</v>
      </c>
      <c r="O19" s="6">
        <v>8.7557903433070106</v>
      </c>
      <c r="P19" s="6">
        <v>6.4999999999999997E-3</v>
      </c>
      <c r="Q19" s="6">
        <v>2.5899999999999999E-2</v>
      </c>
      <c r="R19" s="6">
        <v>0.35809999999999997</v>
      </c>
      <c r="S19" s="6">
        <v>1.14E-2</v>
      </c>
      <c r="T19" s="6">
        <v>4.9099999999999998E-2</v>
      </c>
      <c r="U19" s="8">
        <f t="shared" si="7"/>
        <v>99.49451443948206</v>
      </c>
      <c r="V19" s="7">
        <v>1.2904741457921863E-3</v>
      </c>
      <c r="X19" s="5">
        <v>4</v>
      </c>
      <c r="Y19" s="5">
        <v>19</v>
      </c>
      <c r="Z19" s="6">
        <v>5.4908000000000001</v>
      </c>
      <c r="AA19" s="6">
        <v>52.548200000000001</v>
      </c>
      <c r="AB19" s="6">
        <v>1.2836000000000001</v>
      </c>
      <c r="AC19" s="6">
        <v>16.090699999999998</v>
      </c>
      <c r="AD19" s="6">
        <v>0.35210000000000002</v>
      </c>
      <c r="AE19" s="6">
        <v>8.0399999999999999E-2</v>
      </c>
      <c r="AF19" s="6">
        <v>2.3935</v>
      </c>
      <c r="AG19" s="6">
        <v>0.70860000000000001</v>
      </c>
      <c r="AH19" s="6">
        <v>7.4999999999999997E-3</v>
      </c>
      <c r="AI19" s="6">
        <v>4.0800000000000003E-2</v>
      </c>
      <c r="AJ19" s="6">
        <v>1.43E-2</v>
      </c>
      <c r="AK19" s="6">
        <v>20.821899999999999</v>
      </c>
      <c r="AL19" s="8">
        <f t="shared" si="1"/>
        <v>99.832399999999993</v>
      </c>
      <c r="AM19" s="6">
        <v>0.8056759860819791</v>
      </c>
      <c r="AO19" s="7">
        <f t="shared" si="8"/>
        <v>1.6017284467764663E-3</v>
      </c>
      <c r="AP19" s="12">
        <v>952.66202022835864</v>
      </c>
      <c r="AQ19" s="23">
        <f t="shared" si="9"/>
        <v>1225.8120202283585</v>
      </c>
      <c r="AR19" s="9">
        <f t="shared" si="10"/>
        <v>13.314937074897406</v>
      </c>
      <c r="AS19" s="8">
        <f t="shared" si="11"/>
        <v>1.3314937074897406</v>
      </c>
      <c r="AT19" s="9">
        <f t="shared" si="12"/>
        <v>43.939292347161441</v>
      </c>
    </row>
    <row r="20" spans="1:46" x14ac:dyDescent="0.25">
      <c r="B20" t="s">
        <v>45</v>
      </c>
      <c r="C20" t="s">
        <v>30</v>
      </c>
      <c r="D20" t="s">
        <v>31</v>
      </c>
      <c r="F20" s="5">
        <v>2</v>
      </c>
      <c r="G20" s="5">
        <v>4</v>
      </c>
      <c r="H20" s="6">
        <v>1.2799999999999999E-2</v>
      </c>
      <c r="I20" s="6">
        <v>9.6486282665048106E-3</v>
      </c>
      <c r="J20" s="6">
        <v>40.765579986211819</v>
      </c>
      <c r="K20" s="6">
        <v>1.6500000000000002E-3</v>
      </c>
      <c r="L20" s="6">
        <v>49.53943627047348</v>
      </c>
      <c r="M20" s="6">
        <v>3.4000000000000002E-3</v>
      </c>
      <c r="N20" s="6">
        <v>0.12304999999999999</v>
      </c>
      <c r="O20" s="6">
        <v>8.5378404099757361</v>
      </c>
      <c r="P20" s="6">
        <v>5.1000000000000004E-3</v>
      </c>
      <c r="Q20" s="6">
        <v>2.665E-2</v>
      </c>
      <c r="R20" s="6">
        <v>0.36829999999999996</v>
      </c>
      <c r="S20" s="6">
        <v>1.5099999999999999E-2</v>
      </c>
      <c r="T20" s="6">
        <v>4.7750000000000001E-2</v>
      </c>
      <c r="U20" s="8">
        <f t="shared" si="7"/>
        <v>99.446656666661042</v>
      </c>
      <c r="V20" s="7">
        <v>1.2554355762128355E-3</v>
      </c>
      <c r="X20" s="5">
        <v>2</v>
      </c>
      <c r="Y20" s="5">
        <v>4</v>
      </c>
      <c r="Z20" s="6">
        <v>4.8028499999999994</v>
      </c>
      <c r="AA20" s="6">
        <v>53.234549999999999</v>
      </c>
      <c r="AB20" s="6">
        <v>0.99604999999999999</v>
      </c>
      <c r="AC20" s="6">
        <v>16.476299999999998</v>
      </c>
      <c r="AD20" s="6">
        <v>0.39460000000000001</v>
      </c>
      <c r="AE20" s="6">
        <v>7.8100000000000003E-2</v>
      </c>
      <c r="AF20" s="6">
        <v>2.0663499999999999</v>
      </c>
      <c r="AG20" s="6">
        <v>0.63660000000000005</v>
      </c>
      <c r="AH20" s="6">
        <v>0</v>
      </c>
      <c r="AI20" s="6">
        <v>4.2800000000000005E-2</v>
      </c>
      <c r="AJ20" s="6">
        <v>1.8450000000000001E-2</v>
      </c>
      <c r="AK20" s="6">
        <v>21.737749999999998</v>
      </c>
      <c r="AL20" s="8">
        <f t="shared" si="1"/>
        <v>100.48439999999999</v>
      </c>
      <c r="AM20" s="6">
        <v>0.83623517898119193</v>
      </c>
      <c r="AO20" s="7">
        <f>V20/AM20</f>
        <v>1.5012948603075594E-3</v>
      </c>
      <c r="AP20" s="12">
        <v>910.91004904277452</v>
      </c>
      <c r="AQ20" s="23">
        <f t="shared" si="9"/>
        <v>1184.0600490427746</v>
      </c>
      <c r="AR20" s="9">
        <f>(-AQ20*(LN(AO20))-5792-1.25*AQ20)/42.5</f>
        <v>10.023653411524068</v>
      </c>
      <c r="AS20" s="8">
        <f t="shared" si="11"/>
        <v>1.0023653411524067</v>
      </c>
      <c r="AT20" s="9">
        <f>AR20*3.3</f>
        <v>33.07805625802942</v>
      </c>
    </row>
    <row r="21" spans="1:46" x14ac:dyDescent="0.25">
      <c r="B21" t="s">
        <v>46</v>
      </c>
      <c r="C21" t="s">
        <v>47</v>
      </c>
      <c r="D21" t="s">
        <v>31</v>
      </c>
      <c r="F21" s="5">
        <v>2</v>
      </c>
      <c r="G21" s="5">
        <v>4</v>
      </c>
      <c r="H21" s="6">
        <v>4.15E-3</v>
      </c>
      <c r="I21" s="6">
        <v>6.7084205618698029E-3</v>
      </c>
      <c r="J21" s="6">
        <v>40.827567588178177</v>
      </c>
      <c r="K21" s="6">
        <v>0</v>
      </c>
      <c r="L21" s="6">
        <v>49.988074822025965</v>
      </c>
      <c r="M21" s="6">
        <v>6.4999999999999997E-4</v>
      </c>
      <c r="N21" s="6">
        <v>0.12620000000000001</v>
      </c>
      <c r="O21" s="6">
        <v>8.3064222359334359</v>
      </c>
      <c r="P21" s="6">
        <v>1.2799999999999999E-2</v>
      </c>
      <c r="Q21" s="6">
        <v>2.1100000000000001E-2</v>
      </c>
      <c r="R21" s="6">
        <v>0.39510000000000001</v>
      </c>
      <c r="S21" s="6">
        <v>1.255E-2</v>
      </c>
      <c r="T21" s="6">
        <v>3.9849999999999997E-2</v>
      </c>
      <c r="U21" s="8">
        <f t="shared" si="7"/>
        <v>99.734464646137582</v>
      </c>
      <c r="V21" s="7">
        <v>1.0432908666147907E-3</v>
      </c>
      <c r="X21" s="5">
        <v>2</v>
      </c>
      <c r="Y21" s="5">
        <v>4</v>
      </c>
      <c r="Z21" s="6">
        <v>2.4477500000000001</v>
      </c>
      <c r="AA21" s="6">
        <v>54.470799999999997</v>
      </c>
      <c r="AB21" s="6">
        <v>0.84245000000000003</v>
      </c>
      <c r="AC21" s="6">
        <v>17.322400000000002</v>
      </c>
      <c r="AD21" s="6">
        <v>3.5000000000000003E-2</v>
      </c>
      <c r="AE21" s="6">
        <v>6.4549999999999996E-2</v>
      </c>
      <c r="AF21" s="6">
        <v>2.0550999999999999</v>
      </c>
      <c r="AG21" s="6">
        <v>0.90060000000000007</v>
      </c>
      <c r="AH21" s="6">
        <v>3.4499999999999999E-3</v>
      </c>
      <c r="AI21" s="6">
        <v>4.2700000000000002E-2</v>
      </c>
      <c r="AJ21" s="6">
        <v>1.1849999999999999E-2</v>
      </c>
      <c r="AK21" s="6">
        <v>22.12895</v>
      </c>
      <c r="AL21" s="8">
        <f t="shared" si="1"/>
        <v>100.32559999999998</v>
      </c>
      <c r="AM21" s="6">
        <v>0.85285246471275578</v>
      </c>
      <c r="AO21" s="7">
        <f t="shared" si="8"/>
        <v>1.2232958334313724E-3</v>
      </c>
      <c r="AP21" s="12">
        <v>903.51891345932199</v>
      </c>
      <c r="AQ21" s="23">
        <f t="shared" si="9"/>
        <v>1176.6689134593221</v>
      </c>
      <c r="AR21" s="9">
        <f t="shared" si="10"/>
        <v>14.77996810531514</v>
      </c>
      <c r="AS21" s="8">
        <f t="shared" si="11"/>
        <v>1.477996810531514</v>
      </c>
      <c r="AT21" s="9">
        <f t="shared" si="12"/>
        <v>48.773894747539963</v>
      </c>
    </row>
    <row r="22" spans="1:46" x14ac:dyDescent="0.25">
      <c r="B22" t="s">
        <v>48</v>
      </c>
      <c r="C22" t="s">
        <v>49</v>
      </c>
      <c r="D22" t="s">
        <v>31</v>
      </c>
      <c r="F22" s="5">
        <v>2</v>
      </c>
      <c r="G22" s="5">
        <v>4</v>
      </c>
      <c r="H22" s="6">
        <v>6.7500000000000008E-3</v>
      </c>
      <c r="I22" s="6">
        <v>8.1414621486816177E-3</v>
      </c>
      <c r="J22" s="6">
        <v>40.516739094040418</v>
      </c>
      <c r="K22" s="6">
        <v>0</v>
      </c>
      <c r="L22" s="6">
        <v>48.770601629879863</v>
      </c>
      <c r="M22" s="6">
        <v>2.5500000000000002E-3</v>
      </c>
      <c r="N22" s="6">
        <v>0.14995</v>
      </c>
      <c r="O22" s="6">
        <v>9.9607626015976329</v>
      </c>
      <c r="P22" s="6">
        <v>5.5000000000000003E-4</v>
      </c>
      <c r="Q22" s="6">
        <v>1.84E-2</v>
      </c>
      <c r="R22" s="6">
        <v>0.37195</v>
      </c>
      <c r="S22" s="6">
        <v>5.0500000000000007E-3</v>
      </c>
      <c r="T22" s="6">
        <v>3.5099999999999999E-2</v>
      </c>
      <c r="U22" s="8">
        <f t="shared" si="7"/>
        <v>99.838403325517916</v>
      </c>
      <c r="V22" s="7">
        <v>9.2458979048682625E-4</v>
      </c>
      <c r="X22" s="5">
        <v>2</v>
      </c>
      <c r="Y22" s="5">
        <v>4</v>
      </c>
      <c r="Z22" s="6">
        <v>6.0146499999999996</v>
      </c>
      <c r="AA22" s="6">
        <v>52.945700000000002</v>
      </c>
      <c r="AB22" s="6">
        <v>1.6375999999999999</v>
      </c>
      <c r="AC22" s="6">
        <v>15.390499999999999</v>
      </c>
      <c r="AD22" s="6">
        <v>0.54180000000000006</v>
      </c>
      <c r="AE22" s="6">
        <v>8.0649999999999999E-2</v>
      </c>
      <c r="AF22" s="6">
        <v>2.2294</v>
      </c>
      <c r="AG22" s="6">
        <v>0.68989999999999996</v>
      </c>
      <c r="AH22" s="6">
        <v>0</v>
      </c>
      <c r="AI22" s="6">
        <v>4.4400000000000002E-2</v>
      </c>
      <c r="AJ22" s="6">
        <v>1.8450000000000001E-2</v>
      </c>
      <c r="AK22" s="6">
        <v>20.841850000000001</v>
      </c>
      <c r="AL22" s="8">
        <f t="shared" si="1"/>
        <v>100.4349</v>
      </c>
      <c r="AM22" s="6">
        <v>0.80168870872823705</v>
      </c>
      <c r="AO22" s="7">
        <f t="shared" si="8"/>
        <v>1.1533027475883425E-3</v>
      </c>
      <c r="AP22" s="12">
        <v>888.71406213480623</v>
      </c>
      <c r="AQ22" s="23">
        <f t="shared" si="9"/>
        <v>1161.8640621348063</v>
      </c>
      <c r="AR22" s="9">
        <f t="shared" si="10"/>
        <v>14.490026228537243</v>
      </c>
      <c r="AS22" s="8">
        <f t="shared" si="11"/>
        <v>1.4490026228537243</v>
      </c>
      <c r="AT22" s="9">
        <f t="shared" si="12"/>
        <v>47.817086554172896</v>
      </c>
    </row>
    <row r="23" spans="1:46" x14ac:dyDescent="0.25">
      <c r="B23" t="s">
        <v>50</v>
      </c>
      <c r="C23" t="s">
        <v>49</v>
      </c>
      <c r="D23" t="s">
        <v>31</v>
      </c>
      <c r="F23" s="5">
        <v>2</v>
      </c>
      <c r="G23" s="5">
        <v>8</v>
      </c>
      <c r="H23" s="6">
        <v>1.0450000000000001E-2</v>
      </c>
      <c r="I23" s="6">
        <v>8.3773086429393909E-3</v>
      </c>
      <c r="J23" s="6">
        <v>40.687959437540457</v>
      </c>
      <c r="K23" s="6">
        <v>3.0000000000000001E-3</v>
      </c>
      <c r="L23" s="6">
        <v>49.163357133782831</v>
      </c>
      <c r="M23" s="6">
        <v>0</v>
      </c>
      <c r="N23" s="6">
        <v>0.14105000000000001</v>
      </c>
      <c r="O23" s="6">
        <v>9.5538476179861878</v>
      </c>
      <c r="P23" s="6">
        <v>9.4000000000000004E-3</v>
      </c>
      <c r="Q23" s="6">
        <v>2.6349999999999998E-2</v>
      </c>
      <c r="R23" s="6">
        <v>0.38129999999999997</v>
      </c>
      <c r="S23" s="6">
        <v>8.3999999999999995E-3</v>
      </c>
      <c r="T23" s="6">
        <v>3.5949999999999996E-2</v>
      </c>
      <c r="U23" s="8">
        <f t="shared" si="7"/>
        <v>100.02106418930947</v>
      </c>
      <c r="V23" s="7">
        <v>9.4363500131503842E-4</v>
      </c>
      <c r="X23" s="5">
        <v>2</v>
      </c>
      <c r="Y23" s="5">
        <v>9</v>
      </c>
      <c r="Z23" s="6">
        <v>5.9478</v>
      </c>
      <c r="AA23" s="6">
        <v>52.697600000000001</v>
      </c>
      <c r="AB23" s="6">
        <v>1.5840000000000001</v>
      </c>
      <c r="AC23" s="6">
        <v>15.2966</v>
      </c>
      <c r="AD23" s="6">
        <v>0.59119999999999995</v>
      </c>
      <c r="AE23" s="6">
        <v>7.5999999999999998E-2</v>
      </c>
      <c r="AF23" s="6">
        <v>2.5436000000000001</v>
      </c>
      <c r="AG23" s="6">
        <v>0.7046</v>
      </c>
      <c r="AH23" s="6">
        <v>5.9999999999999995E-4</v>
      </c>
      <c r="AI23" s="6">
        <v>4.6100000000000002E-2</v>
      </c>
      <c r="AJ23" s="6">
        <v>1.37E-2</v>
      </c>
      <c r="AK23" s="6">
        <v>20.8537</v>
      </c>
      <c r="AL23" s="8">
        <f t="shared" si="1"/>
        <v>100.35550000000001</v>
      </c>
      <c r="AM23" s="6">
        <v>0.80375139956520258</v>
      </c>
      <c r="AO23" s="7">
        <f t="shared" si="8"/>
        <v>1.1740383927486874E-3</v>
      </c>
      <c r="AP23" s="12">
        <v>894.02805906521439</v>
      </c>
      <c r="AQ23" s="23">
        <f t="shared" si="9"/>
        <v>1167.1780590652143</v>
      </c>
      <c r="AR23" s="9">
        <f t="shared" si="10"/>
        <v>14.69023008532271</v>
      </c>
      <c r="AS23" s="8">
        <f t="shared" si="11"/>
        <v>1.4690230085322711</v>
      </c>
      <c r="AT23" s="9">
        <f t="shared" si="12"/>
        <v>48.477759281564943</v>
      </c>
    </row>
    <row r="24" spans="1:46" x14ac:dyDescent="0.25">
      <c r="B24" t="s">
        <v>51</v>
      </c>
      <c r="C24" t="s">
        <v>49</v>
      </c>
      <c r="D24" t="s">
        <v>31</v>
      </c>
      <c r="F24" s="5">
        <v>3</v>
      </c>
      <c r="G24" s="5">
        <v>17</v>
      </c>
      <c r="H24" s="6">
        <v>2.5399999999999999E-2</v>
      </c>
      <c r="I24" s="6">
        <v>2.6679988751949366E-2</v>
      </c>
      <c r="J24" s="6">
        <v>40.351010070427265</v>
      </c>
      <c r="K24" s="6">
        <v>9.4999999999999998E-3</v>
      </c>
      <c r="L24" s="6">
        <v>49.303015560082997</v>
      </c>
      <c r="M24" s="6">
        <v>2.8999999999999998E-3</v>
      </c>
      <c r="N24" s="6">
        <v>0.13469999999999999</v>
      </c>
      <c r="O24" s="6">
        <v>9.0512722782979544</v>
      </c>
      <c r="P24" s="6">
        <v>1.61E-2</v>
      </c>
      <c r="Q24" s="6">
        <v>2.64E-2</v>
      </c>
      <c r="R24" s="6">
        <v>0.3715</v>
      </c>
      <c r="S24" s="6">
        <v>5.0599999999999999E-2</v>
      </c>
      <c r="T24" s="6">
        <v>7.1499999999999994E-2</v>
      </c>
      <c r="U24" s="8">
        <f t="shared" si="7"/>
        <v>99.413897908808195</v>
      </c>
      <c r="V24" s="7">
        <v>1.8842565882665157E-3</v>
      </c>
      <c r="X24" s="5">
        <v>3</v>
      </c>
      <c r="Y24" s="5">
        <v>15</v>
      </c>
      <c r="Z24" s="6">
        <v>6.1806999999999999</v>
      </c>
      <c r="AA24" s="6">
        <v>52.456800000000001</v>
      </c>
      <c r="AB24" s="6">
        <v>1.6792</v>
      </c>
      <c r="AC24" s="6">
        <v>15.9255</v>
      </c>
      <c r="AD24" s="6">
        <v>0.29189999999999999</v>
      </c>
      <c r="AE24" s="6">
        <v>9.0999999999999998E-2</v>
      </c>
      <c r="AF24" s="6">
        <v>2.9908000000000001</v>
      </c>
      <c r="AG24" s="6">
        <v>1.1549</v>
      </c>
      <c r="AH24" s="6">
        <v>8.0000000000000004E-4</v>
      </c>
      <c r="AI24" s="6">
        <v>4.65E-2</v>
      </c>
      <c r="AJ24" s="6">
        <v>3.6700000000000003E-2</v>
      </c>
      <c r="AK24" s="6">
        <v>19.2182</v>
      </c>
      <c r="AL24" s="8">
        <f t="shared" si="1"/>
        <v>100.07299999999996</v>
      </c>
      <c r="AM24" s="6">
        <v>0.741240011781227</v>
      </c>
      <c r="AO24" s="7">
        <f>V24/AM24</f>
        <v>2.5420330234718143E-3</v>
      </c>
      <c r="AP24" s="12">
        <v>1064.8629940089133</v>
      </c>
      <c r="AQ24" s="23">
        <f t="shared" si="9"/>
        <v>1338.0129940089132</v>
      </c>
      <c r="AR24" s="9">
        <f t="shared" si="10"/>
        <v>12.466633083862229</v>
      </c>
      <c r="AS24" s="8">
        <f t="shared" si="11"/>
        <v>1.2466633083862229</v>
      </c>
      <c r="AT24" s="9">
        <f t="shared" si="12"/>
        <v>41.139889176745356</v>
      </c>
    </row>
    <row r="25" spans="1:46" x14ac:dyDescent="0.25">
      <c r="B25" t="s">
        <v>52</v>
      </c>
      <c r="C25" t="s">
        <v>30</v>
      </c>
      <c r="D25" t="s">
        <v>31</v>
      </c>
      <c r="F25" s="5">
        <v>2</v>
      </c>
      <c r="G25" s="5">
        <v>6</v>
      </c>
      <c r="H25" s="6">
        <v>8.3999999999999995E-3</v>
      </c>
      <c r="I25" s="6">
        <v>9.578097358123927E-3</v>
      </c>
      <c r="J25" s="6">
        <v>41.220617466568193</v>
      </c>
      <c r="K25" s="6">
        <v>4.9500000000000004E-3</v>
      </c>
      <c r="L25" s="6">
        <v>50.965536227656195</v>
      </c>
      <c r="M25" s="6">
        <v>1.15E-3</v>
      </c>
      <c r="N25" s="6">
        <v>0.11599999999999999</v>
      </c>
      <c r="O25" s="6">
        <v>7.7296435472327438</v>
      </c>
      <c r="P25" s="6">
        <v>1.4499999999999999E-2</v>
      </c>
      <c r="Q25" s="6">
        <v>2.4300000000000002E-2</v>
      </c>
      <c r="R25" s="6">
        <v>0.36670000000000003</v>
      </c>
      <c r="S25" s="6">
        <v>1.685E-2</v>
      </c>
      <c r="T25" s="6">
        <v>4.5850000000000002E-2</v>
      </c>
      <c r="U25" s="8">
        <f t="shared" si="7"/>
        <v>100.51449724145712</v>
      </c>
      <c r="V25" s="7">
        <v>1.187231070797582E-3</v>
      </c>
      <c r="X25" s="5">
        <v>1</v>
      </c>
      <c r="Y25" s="5">
        <v>8</v>
      </c>
      <c r="Z25" s="6">
        <v>3.649</v>
      </c>
      <c r="AA25" s="6">
        <v>54.141500000000001</v>
      </c>
      <c r="AB25" s="6">
        <v>1.2454499999999999</v>
      </c>
      <c r="AC25" s="6">
        <v>16.750299999999999</v>
      </c>
      <c r="AD25" s="6">
        <v>8.9249999999999996E-2</v>
      </c>
      <c r="AE25" s="6">
        <v>7.6800000000000007E-2</v>
      </c>
      <c r="AF25" s="6">
        <v>2.0660500000000002</v>
      </c>
      <c r="AG25" s="6">
        <v>1.4360999999999999</v>
      </c>
      <c r="AH25" s="6">
        <v>1.0249999999999999E-2</v>
      </c>
      <c r="AI25" s="6">
        <v>4.7100000000000003E-2</v>
      </c>
      <c r="AJ25" s="6">
        <v>2.01E-2</v>
      </c>
      <c r="AK25" s="6">
        <v>21.069650000000003</v>
      </c>
      <c r="AL25" s="8">
        <f t="shared" si="1"/>
        <v>100.60155</v>
      </c>
      <c r="AM25" s="6">
        <v>0.80844571012164557</v>
      </c>
      <c r="AO25" s="7">
        <f t="shared" si="8"/>
        <v>1.4685353090919872E-3</v>
      </c>
    </row>
    <row r="28" spans="1:46" x14ac:dyDescent="0.25">
      <c r="B28" t="s">
        <v>53</v>
      </c>
      <c r="C28" t="s">
        <v>54</v>
      </c>
    </row>
    <row r="29" spans="1:46" x14ac:dyDescent="0.25">
      <c r="C29" t="s">
        <v>55</v>
      </c>
    </row>
    <row r="30" spans="1:46" x14ac:dyDescent="0.25">
      <c r="B30" t="s">
        <v>56</v>
      </c>
      <c r="C30" t="s">
        <v>57</v>
      </c>
    </row>
    <row r="33" spans="2:2" x14ac:dyDescent="0.25">
      <c r="B33" t="s">
        <v>70</v>
      </c>
    </row>
    <row r="34" spans="2:2" x14ac:dyDescent="0.25">
      <c r="B34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1DAB0-394E-4F54-8A44-8C624015D57B}">
  <dimension ref="A1:BB32"/>
  <sheetViews>
    <sheetView workbookViewId="0">
      <selection activeCell="AY33" sqref="AY33"/>
    </sheetView>
  </sheetViews>
  <sheetFormatPr defaultRowHeight="15" x14ac:dyDescent="0.25"/>
  <cols>
    <col min="1" max="1" width="15.140625" customWidth="1"/>
    <col min="2" max="2" width="13.140625" customWidth="1"/>
    <col min="3" max="3" width="16.42578125" customWidth="1"/>
    <col min="20" max="20" width="9.5703125" bestFit="1" customWidth="1"/>
    <col min="27" max="29" width="13.42578125" customWidth="1"/>
    <col min="42" max="42" width="9.5703125" bestFit="1" customWidth="1"/>
    <col min="52" max="52" width="12.140625" customWidth="1"/>
    <col min="54" max="54" width="15" customWidth="1"/>
    <col min="55" max="55" width="10.140625" customWidth="1"/>
    <col min="56" max="56" width="10" customWidth="1"/>
    <col min="61" max="61" width="12" bestFit="1" customWidth="1"/>
  </cols>
  <sheetData>
    <row r="1" spans="1:54" x14ac:dyDescent="0.25">
      <c r="A1" s="1" t="s">
        <v>72</v>
      </c>
    </row>
    <row r="2" spans="1:54" x14ac:dyDescent="0.25">
      <c r="B2" s="2" t="s">
        <v>1</v>
      </c>
      <c r="C2" s="2" t="s">
        <v>2</v>
      </c>
      <c r="D2" s="2" t="s">
        <v>3</v>
      </c>
      <c r="E2" s="3" t="s">
        <v>62</v>
      </c>
      <c r="F2" s="2" t="s">
        <v>5</v>
      </c>
      <c r="G2" s="2" t="s">
        <v>6</v>
      </c>
      <c r="H2" s="2" t="s">
        <v>23</v>
      </c>
      <c r="I2" s="2" t="s">
        <v>10</v>
      </c>
      <c r="J2" s="2" t="s">
        <v>11</v>
      </c>
      <c r="K2" s="2" t="s">
        <v>12</v>
      </c>
      <c r="L2" s="2" t="s">
        <v>13</v>
      </c>
      <c r="M2" s="2" t="s">
        <v>14</v>
      </c>
      <c r="N2" s="2" t="s">
        <v>15</v>
      </c>
      <c r="O2" s="2" t="s">
        <v>16</v>
      </c>
      <c r="P2" s="2" t="s">
        <v>17</v>
      </c>
      <c r="Q2" s="2" t="s">
        <v>18</v>
      </c>
      <c r="R2" s="2" t="s">
        <v>19</v>
      </c>
      <c r="S2" s="4" t="s">
        <v>20</v>
      </c>
      <c r="T2" s="2" t="s">
        <v>24</v>
      </c>
      <c r="U2" s="2" t="s">
        <v>73</v>
      </c>
      <c r="V2" s="2" t="s">
        <v>74</v>
      </c>
      <c r="W2" s="2" t="s">
        <v>75</v>
      </c>
      <c r="X2" s="2" t="s">
        <v>76</v>
      </c>
      <c r="Y2" s="2" t="s">
        <v>77</v>
      </c>
      <c r="Z2" s="2" t="s">
        <v>78</v>
      </c>
      <c r="AA2" s="3" t="s">
        <v>79</v>
      </c>
      <c r="AB2" s="2" t="s">
        <v>5</v>
      </c>
      <c r="AC2" s="2" t="s">
        <v>6</v>
      </c>
      <c r="AD2" s="2" t="s">
        <v>23</v>
      </c>
      <c r="AE2" s="2" t="s">
        <v>10</v>
      </c>
      <c r="AF2" s="2" t="s">
        <v>11</v>
      </c>
      <c r="AG2" s="2" t="s">
        <v>12</v>
      </c>
      <c r="AH2" s="2" t="s">
        <v>13</v>
      </c>
      <c r="AI2" s="2" t="s">
        <v>14</v>
      </c>
      <c r="AJ2" s="2" t="s">
        <v>15</v>
      </c>
      <c r="AK2" s="2" t="s">
        <v>16</v>
      </c>
      <c r="AL2" s="2" t="s">
        <v>17</v>
      </c>
      <c r="AM2" s="2" t="s">
        <v>18</v>
      </c>
      <c r="AN2" s="2" t="s">
        <v>19</v>
      </c>
      <c r="AO2" s="4" t="s">
        <v>20</v>
      </c>
      <c r="AP2" s="2" t="s">
        <v>24</v>
      </c>
      <c r="AQ2" s="2" t="s">
        <v>73</v>
      </c>
      <c r="AR2" s="2" t="s">
        <v>74</v>
      </c>
      <c r="AS2" s="2" t="s">
        <v>75</v>
      </c>
      <c r="AT2" s="2" t="s">
        <v>76</v>
      </c>
      <c r="AU2" s="2" t="s">
        <v>80</v>
      </c>
      <c r="AV2" s="2" t="s">
        <v>81</v>
      </c>
      <c r="AW2" s="2"/>
      <c r="AX2" s="2" t="s">
        <v>82</v>
      </c>
      <c r="AY2" s="2" t="s">
        <v>83</v>
      </c>
      <c r="AZ2" s="2" t="s">
        <v>84</v>
      </c>
      <c r="BA2" s="2" t="s">
        <v>85</v>
      </c>
    </row>
    <row r="3" spans="1:54" x14ac:dyDescent="0.25">
      <c r="A3" t="s">
        <v>28</v>
      </c>
      <c r="B3" t="s">
        <v>29</v>
      </c>
      <c r="C3" t="s">
        <v>30</v>
      </c>
      <c r="D3" s="5" t="s">
        <v>31</v>
      </c>
      <c r="F3" s="5">
        <v>2</v>
      </c>
      <c r="G3" s="5">
        <v>4</v>
      </c>
      <c r="H3" s="6">
        <v>5.9249999999999998</v>
      </c>
      <c r="I3" s="6">
        <v>51.734999999999999</v>
      </c>
      <c r="J3" s="6">
        <v>0.87359999999999993</v>
      </c>
      <c r="K3" s="6">
        <v>16.73</v>
      </c>
      <c r="L3" s="6">
        <v>0.59135000000000004</v>
      </c>
      <c r="M3" s="6">
        <v>0.10034999999999999</v>
      </c>
      <c r="N3" s="6">
        <v>3.1150000000000002</v>
      </c>
      <c r="O3" s="6">
        <v>0.46010000000000001</v>
      </c>
      <c r="P3" s="6">
        <v>5.9499999999999996E-3</v>
      </c>
      <c r="Q3" s="6">
        <v>4.19E-2</v>
      </c>
      <c r="R3" s="6">
        <v>1.5099999999999999E-2</v>
      </c>
      <c r="S3" s="6">
        <v>20.490000000000002</v>
      </c>
      <c r="T3" s="8">
        <v>100.08335</v>
      </c>
      <c r="U3" s="6">
        <v>0.7916776793497986</v>
      </c>
      <c r="V3" s="6">
        <v>6.1067405256962394E-2</v>
      </c>
      <c r="W3" s="6">
        <v>9.413607065051402E-2</v>
      </c>
      <c r="X3" s="6">
        <v>0.89945295696321448</v>
      </c>
      <c r="Y3" s="6">
        <f>W3/(W3+X3)</f>
        <v>9.4743468410271856E-2</v>
      </c>
      <c r="Z3" s="6">
        <f>U3/(1-V3)</f>
        <v>0.84316774578100684</v>
      </c>
      <c r="AB3" s="5">
        <v>2</v>
      </c>
      <c r="AC3" s="5">
        <v>4</v>
      </c>
      <c r="AD3" s="6">
        <v>4.8499999999999996</v>
      </c>
      <c r="AE3" s="6">
        <v>54.8</v>
      </c>
      <c r="AF3" s="6">
        <v>8.7999999999999995E-2</v>
      </c>
      <c r="AG3" s="6">
        <v>33.424999999999997</v>
      </c>
      <c r="AH3" s="6">
        <v>0.1129</v>
      </c>
      <c r="AI3" s="6">
        <v>0.1421</v>
      </c>
      <c r="AJ3" s="6">
        <v>6.2949999999999999</v>
      </c>
      <c r="AK3" s="6">
        <v>0.16625000000000001</v>
      </c>
      <c r="AL3" s="6">
        <v>1.4800000000000001E-2</v>
      </c>
      <c r="AM3" s="6">
        <v>0.10245</v>
      </c>
      <c r="AN3" s="6">
        <v>2.5000000000000001E-3</v>
      </c>
      <c r="AO3" s="6">
        <v>0.69680000000000009</v>
      </c>
      <c r="AP3" s="8">
        <f>AD3+AE3+AF3+AG3+AH3+AI3+AJ3+AK3+AL3+AM3+AN3+AO3</f>
        <v>100.69579999999999</v>
      </c>
      <c r="AQ3" s="6">
        <v>2.5531043996014094E-2</v>
      </c>
      <c r="AR3" s="6">
        <v>5.8245027136151224E-3</v>
      </c>
      <c r="AS3" s="6">
        <v>0.17970515116416558</v>
      </c>
      <c r="AT3" s="6">
        <v>1.7041657877218781</v>
      </c>
      <c r="AU3" s="6">
        <f>AS3/(AS3+AT3)</f>
        <v>9.5391434442121323E-2</v>
      </c>
      <c r="AV3" s="6">
        <f>AQ3/(1-AR3)</f>
        <v>2.5680620841794448E-2</v>
      </c>
      <c r="AX3" s="6">
        <f>(1-Z3)/(1-AV3)</f>
        <v>0.16096596000635174</v>
      </c>
      <c r="AY3" s="6">
        <f t="shared" ref="AY3:AY25" si="0">LN(AX3)^2</f>
        <v>3.3363300728099508</v>
      </c>
    </row>
    <row r="4" spans="1:54" x14ac:dyDescent="0.25">
      <c r="B4" t="s">
        <v>29</v>
      </c>
      <c r="C4" t="s">
        <v>30</v>
      </c>
      <c r="D4" s="5" t="s">
        <v>32</v>
      </c>
      <c r="F4" s="5">
        <v>2</v>
      </c>
      <c r="G4" s="5">
        <v>6</v>
      </c>
      <c r="H4" s="6">
        <v>6.44</v>
      </c>
      <c r="I4" s="6">
        <v>51.945</v>
      </c>
      <c r="J4" s="6">
        <v>1.26735</v>
      </c>
      <c r="K4" s="6">
        <v>15.914999999999999</v>
      </c>
      <c r="L4" s="6">
        <v>0.48804999999999998</v>
      </c>
      <c r="M4" s="6">
        <v>9.0150000000000008E-2</v>
      </c>
      <c r="N4" s="6">
        <v>2.94</v>
      </c>
      <c r="O4" s="6">
        <v>0.31095</v>
      </c>
      <c r="P4" s="6">
        <v>7.7000000000000002E-3</v>
      </c>
      <c r="Q4" s="6">
        <v>4.6050000000000001E-2</v>
      </c>
      <c r="R4" s="6">
        <v>1.3950000000000001E-2</v>
      </c>
      <c r="S4" s="6">
        <v>20.574999999999999</v>
      </c>
      <c r="T4" s="8">
        <v>100.03919999999999</v>
      </c>
      <c r="U4" s="6">
        <v>0.79471905794888964</v>
      </c>
      <c r="V4" s="6">
        <v>8.8580699245782615E-2</v>
      </c>
      <c r="W4" s="6">
        <v>8.8688018826818787E-2</v>
      </c>
      <c r="X4" s="6">
        <v>0.85505951212526088</v>
      </c>
      <c r="Y4" s="6">
        <f t="shared" ref="Y4:Y25" si="1">W4/(W4+X4)</f>
        <v>9.3974305540537692E-2</v>
      </c>
      <c r="Z4" s="6">
        <f t="shared" ref="Z4:Z25" si="2">U4/(1-V4)</f>
        <v>0.87195767885455577</v>
      </c>
      <c r="AB4" s="5">
        <v>1</v>
      </c>
      <c r="AC4" s="5">
        <v>2</v>
      </c>
      <c r="AD4" s="6">
        <v>4.8499999999999996</v>
      </c>
      <c r="AE4" s="6">
        <v>54.849999999999994</v>
      </c>
      <c r="AF4" s="6">
        <v>9.1049999999999992E-2</v>
      </c>
      <c r="AG4" s="6">
        <v>33.614999999999995</v>
      </c>
      <c r="AH4" s="6">
        <v>0.12545000000000001</v>
      </c>
      <c r="AI4" s="6">
        <v>0.1411</v>
      </c>
      <c r="AJ4" s="6">
        <v>6.3650000000000002</v>
      </c>
      <c r="AK4" s="6">
        <v>0.16685</v>
      </c>
      <c r="AL4" s="6">
        <v>1.375E-2</v>
      </c>
      <c r="AM4" s="6">
        <v>9.5750000000000002E-2</v>
      </c>
      <c r="AN4" s="6">
        <v>2.5000000000000001E-3</v>
      </c>
      <c r="AO4" s="6">
        <v>0.70169999999999999</v>
      </c>
      <c r="AP4" s="8">
        <f t="shared" ref="AP4:AP25" si="3">AD4+AE4+AF4+AG4+AH4+AI4+AJ4+AK4+AL4+AM4+AN4+AO4</f>
        <v>101.01814999999998</v>
      </c>
      <c r="AQ4" s="6">
        <v>2.5626933886935536E-2</v>
      </c>
      <c r="AR4" s="6">
        <v>6.0182804076509278E-3</v>
      </c>
      <c r="AS4" s="6">
        <v>0.18143646936006541</v>
      </c>
      <c r="AT4" s="6">
        <v>1.7080917851152053</v>
      </c>
      <c r="AU4" s="6">
        <f t="shared" ref="AU4:AU25" si="4">AS4/(AS4+AT4)</f>
        <v>9.6022099129949773E-2</v>
      </c>
      <c r="AV4" s="6">
        <f t="shared" ref="AV4:AV25" si="5">AQ4/(1-AR4)</f>
        <v>2.5782097780878338E-2</v>
      </c>
      <c r="AX4" s="6">
        <f t="shared" ref="AX4:AX25" si="6">(1-Z4)/(1-AV4)</f>
        <v>0.13143088507589842</v>
      </c>
      <c r="AY4" s="6">
        <f t="shared" si="0"/>
        <v>4.1179535933544313</v>
      </c>
      <c r="AZ4" s="9">
        <v>3.2968618520326558</v>
      </c>
      <c r="BA4" s="23">
        <f>(23664+(24.9+126.3*Y4)*AZ4)/(13.38+AY4+11.59*AU4)-273.15</f>
        <v>1004.8798868311786</v>
      </c>
      <c r="BB4" s="12"/>
    </row>
    <row r="5" spans="1:54" x14ac:dyDescent="0.25">
      <c r="B5" t="s">
        <v>33</v>
      </c>
      <c r="C5" t="s">
        <v>30</v>
      </c>
      <c r="D5" s="5" t="s">
        <v>32</v>
      </c>
      <c r="F5" s="5">
        <v>1</v>
      </c>
      <c r="G5" s="5">
        <v>2</v>
      </c>
      <c r="H5" s="6">
        <v>3.64</v>
      </c>
      <c r="I5" s="6">
        <v>53.674999999999997</v>
      </c>
      <c r="J5" s="6">
        <v>1.1396500000000001</v>
      </c>
      <c r="K5" s="6">
        <v>16.700000000000003</v>
      </c>
      <c r="L5" s="6">
        <v>0.22125</v>
      </c>
      <c r="M5" s="6">
        <v>6.8200000000000011E-2</v>
      </c>
      <c r="N5" s="6">
        <v>2.0299999999999998</v>
      </c>
      <c r="O5" s="6">
        <v>1.0272999999999999</v>
      </c>
      <c r="P5" s="6">
        <v>7.049999999999999E-3</v>
      </c>
      <c r="Q5" s="6">
        <v>3.9100000000000003E-2</v>
      </c>
      <c r="R5" s="6">
        <v>1.0149999999999999E-2</v>
      </c>
      <c r="S5" s="6">
        <v>21.72</v>
      </c>
      <c r="T5" s="8">
        <v>100.27770000000001</v>
      </c>
      <c r="U5" s="6">
        <v>0.83781996001489634</v>
      </c>
      <c r="V5" s="6">
        <v>7.9549551948376651E-2</v>
      </c>
      <c r="W5" s="6">
        <v>6.1116992482631416E-2</v>
      </c>
      <c r="X5" s="6">
        <v>0.89627481655267127</v>
      </c>
      <c r="Y5" s="6">
        <f t="shared" si="1"/>
        <v>6.383697030394983E-2</v>
      </c>
      <c r="Z5" s="6">
        <f t="shared" si="2"/>
        <v>0.91022820597063503</v>
      </c>
      <c r="AB5" s="5">
        <v>1</v>
      </c>
      <c r="AC5" s="5">
        <v>2</v>
      </c>
      <c r="AD5" s="6">
        <v>2.4400000000000004</v>
      </c>
      <c r="AE5" s="6">
        <v>56.58</v>
      </c>
      <c r="AF5" s="6">
        <v>6.83E-2</v>
      </c>
      <c r="AG5" s="6">
        <v>35.305</v>
      </c>
      <c r="AH5" s="6">
        <v>4.65E-2</v>
      </c>
      <c r="AI5" s="6">
        <v>0.13269999999999998</v>
      </c>
      <c r="AJ5" s="6">
        <v>5.4399999999999995</v>
      </c>
      <c r="AK5" s="6">
        <v>0.39965000000000001</v>
      </c>
      <c r="AL5" s="6">
        <v>1.025E-2</v>
      </c>
      <c r="AM5" s="6">
        <v>8.77E-2</v>
      </c>
      <c r="AN5" s="6">
        <v>4.1999999999999997E-3</v>
      </c>
      <c r="AO5" s="6">
        <v>0.47760000000000002</v>
      </c>
      <c r="AP5" s="8">
        <f t="shared" si="3"/>
        <v>100.99189999999997</v>
      </c>
      <c r="AQ5" s="6">
        <v>1.7374100441067644E-2</v>
      </c>
      <c r="AR5" s="6">
        <v>4.4957911931465776E-3</v>
      </c>
      <c r="AS5" s="6">
        <v>0.15446087695909</v>
      </c>
      <c r="AT5" s="6">
        <v>1.7869295940254535</v>
      </c>
      <c r="AU5" s="6">
        <f t="shared" si="4"/>
        <v>7.9561983674905828E-2</v>
      </c>
      <c r="AV5" s="6">
        <f t="shared" si="5"/>
        <v>1.7452563522449706E-2</v>
      </c>
      <c r="AX5" s="6">
        <f t="shared" si="6"/>
        <v>9.1366371430572774E-2</v>
      </c>
      <c r="AY5" s="6">
        <f t="shared" si="0"/>
        <v>5.7258641450554366</v>
      </c>
      <c r="AZ5" s="9">
        <v>12.755401172421111</v>
      </c>
      <c r="BA5" s="23">
        <f>(23664+(24.9+126.3*Y5)*AZ5)/(13.38+AY5+11.59*AU5)-273.15</f>
        <v>929.38975906631129</v>
      </c>
      <c r="BB5" s="12"/>
    </row>
    <row r="6" spans="1:54" x14ac:dyDescent="0.25">
      <c r="B6" t="s">
        <v>33</v>
      </c>
      <c r="C6" t="s">
        <v>30</v>
      </c>
      <c r="D6" s="5" t="s">
        <v>31</v>
      </c>
      <c r="F6" s="5">
        <v>1</v>
      </c>
      <c r="G6" s="5">
        <v>2</v>
      </c>
      <c r="H6" s="6">
        <v>3.67</v>
      </c>
      <c r="I6" s="6">
        <v>53.644999999999996</v>
      </c>
      <c r="J6" s="6">
        <v>1.0987</v>
      </c>
      <c r="K6" s="6">
        <v>16.704999999999998</v>
      </c>
      <c r="L6" s="6">
        <v>0.21815000000000001</v>
      </c>
      <c r="M6" s="6">
        <v>8.3400000000000002E-2</v>
      </c>
      <c r="N6" s="6">
        <v>1.9750000000000001</v>
      </c>
      <c r="O6" s="6">
        <v>1.0339499999999999</v>
      </c>
      <c r="P6" s="6">
        <v>2.65E-3</v>
      </c>
      <c r="Q6" s="6">
        <v>4.2649999999999993E-2</v>
      </c>
      <c r="R6" s="6">
        <v>1.06E-2</v>
      </c>
      <c r="S6" s="6">
        <v>21.734999999999999</v>
      </c>
      <c r="T6" s="8">
        <v>100.22009999999997</v>
      </c>
      <c r="U6" s="6">
        <v>0.83893661135399644</v>
      </c>
      <c r="V6" s="6">
        <v>7.6740524997444076E-2</v>
      </c>
      <c r="W6" s="6">
        <v>5.9503786837836234E-2</v>
      </c>
      <c r="X6" s="6">
        <v>0.89712595805138662</v>
      </c>
      <c r="Y6" s="6">
        <f t="shared" si="1"/>
        <v>6.2201480934221565E-2</v>
      </c>
      <c r="Z6" s="6">
        <f t="shared" si="2"/>
        <v>0.90866829322458242</v>
      </c>
      <c r="AB6" s="5">
        <v>1</v>
      </c>
      <c r="AC6" s="5">
        <v>2</v>
      </c>
      <c r="AD6" s="6">
        <v>2.5449999999999999</v>
      </c>
      <c r="AE6" s="6">
        <v>56.445</v>
      </c>
      <c r="AF6" s="6">
        <v>5.7349999999999998E-2</v>
      </c>
      <c r="AG6" s="6">
        <v>35.405000000000001</v>
      </c>
      <c r="AH6" s="6">
        <v>5.7550000000000004E-2</v>
      </c>
      <c r="AI6" s="6">
        <v>0.1396</v>
      </c>
      <c r="AJ6" s="6">
        <v>5.5</v>
      </c>
      <c r="AK6" s="6">
        <v>0.40290000000000004</v>
      </c>
      <c r="AL6" s="6">
        <v>5.6500000000000005E-3</v>
      </c>
      <c r="AM6" s="6">
        <v>9.9449999999999997E-2</v>
      </c>
      <c r="AN6" s="6">
        <v>6.9999999999999999E-4</v>
      </c>
      <c r="AO6" s="6">
        <v>0.45810000000000001</v>
      </c>
      <c r="AP6" s="8">
        <f t="shared" si="3"/>
        <v>101.11630000000001</v>
      </c>
      <c r="AQ6" s="6">
        <v>1.6639834813842173E-2</v>
      </c>
      <c r="AR6" s="6">
        <v>3.7700392206171576E-3</v>
      </c>
      <c r="AS6" s="6">
        <v>0.15593650373460277</v>
      </c>
      <c r="AT6" s="6">
        <v>1.7893795291058008</v>
      </c>
      <c r="AU6" s="6">
        <f t="shared" si="4"/>
        <v>8.0159984857018876E-2</v>
      </c>
      <c r="AV6" s="6">
        <f t="shared" si="5"/>
        <v>1.6702805043952194E-2</v>
      </c>
      <c r="AX6" s="6">
        <f t="shared" si="6"/>
        <v>9.2883115342864364E-2</v>
      </c>
      <c r="AY6" s="6">
        <f t="shared" si="0"/>
        <v>5.6473406503857015</v>
      </c>
      <c r="AZ6" s="9">
        <v>16.450990231927094</v>
      </c>
      <c r="BA6" s="23">
        <f>(23664+(24.9+126.3*Y6)*AZ6)/(13.38+AY6+11.59*AU6)-273.15</f>
        <v>939.63765837567905</v>
      </c>
      <c r="BB6" s="12"/>
    </row>
    <row r="7" spans="1:54" x14ac:dyDescent="0.25">
      <c r="B7" t="s">
        <v>34</v>
      </c>
      <c r="C7" t="s">
        <v>30</v>
      </c>
      <c r="D7" s="5" t="s">
        <v>32</v>
      </c>
      <c r="F7" s="5">
        <v>2</v>
      </c>
      <c r="G7" s="5">
        <v>6</v>
      </c>
      <c r="H7" s="6">
        <v>3.7450000000000001</v>
      </c>
      <c r="I7" s="6">
        <v>53.254999999999995</v>
      </c>
      <c r="J7" s="6">
        <v>0.91054999999999997</v>
      </c>
      <c r="K7" s="6">
        <v>16.824999999999999</v>
      </c>
      <c r="L7" s="6">
        <v>0.25540000000000002</v>
      </c>
      <c r="M7" s="6">
        <v>7.7399999999999997E-2</v>
      </c>
      <c r="N7" s="6">
        <v>2.29</v>
      </c>
      <c r="O7" s="6">
        <v>0.85240000000000005</v>
      </c>
      <c r="P7" s="6">
        <v>3.5500000000000002E-3</v>
      </c>
      <c r="Q7" s="6">
        <v>4.2200000000000001E-2</v>
      </c>
      <c r="R7" s="6">
        <v>1.125E-2</v>
      </c>
      <c r="S7" s="6">
        <v>21.75</v>
      </c>
      <c r="T7" s="8">
        <v>100.01774999999999</v>
      </c>
      <c r="U7" s="6">
        <v>0.84075401644051717</v>
      </c>
      <c r="V7" s="6">
        <v>6.3744441604430185E-2</v>
      </c>
      <c r="W7" s="6">
        <v>6.9189376379456213E-2</v>
      </c>
      <c r="X7" s="6">
        <v>0.90631980188180039</v>
      </c>
      <c r="Y7" s="6">
        <f t="shared" si="1"/>
        <v>7.0926422755733645E-2</v>
      </c>
      <c r="Z7" s="6">
        <f t="shared" si="2"/>
        <v>0.89799628840793155</v>
      </c>
      <c r="AB7" s="5">
        <v>1</v>
      </c>
      <c r="AC7" s="5">
        <v>3</v>
      </c>
      <c r="AD7" s="6">
        <v>2.91</v>
      </c>
      <c r="AE7" s="6">
        <v>56.09</v>
      </c>
      <c r="AF7" s="6">
        <v>6.2700000000000006E-2</v>
      </c>
      <c r="AG7" s="6">
        <v>34.950000000000003</v>
      </c>
      <c r="AH7" s="6">
        <v>6.0900000000000003E-2</v>
      </c>
      <c r="AI7" s="6">
        <v>0.1376</v>
      </c>
      <c r="AJ7" s="6">
        <v>5.59</v>
      </c>
      <c r="AK7" s="6">
        <v>0.45</v>
      </c>
      <c r="AL7" s="6">
        <v>3.8999999999999998E-3</v>
      </c>
      <c r="AM7" s="6">
        <v>9.1700000000000004E-2</v>
      </c>
      <c r="AN7" s="6">
        <v>6.1999999999999998E-3</v>
      </c>
      <c r="AO7" s="6">
        <v>0.58540000000000003</v>
      </c>
      <c r="AP7" s="8">
        <f t="shared" si="3"/>
        <v>100.93840000000003</v>
      </c>
      <c r="AQ7" s="6">
        <v>2.1363995816104719E-2</v>
      </c>
      <c r="AR7" s="6">
        <v>4.1329928404000406E-3</v>
      </c>
      <c r="AS7" s="6">
        <v>0.15893563454245344</v>
      </c>
      <c r="AT7" s="6">
        <v>1.7722966632822645</v>
      </c>
      <c r="AU7" s="6">
        <f t="shared" si="4"/>
        <v>8.229752304861189E-2</v>
      </c>
      <c r="AV7" s="6">
        <f t="shared" si="5"/>
        <v>2.1452659504243295E-2</v>
      </c>
      <c r="AX7" s="6">
        <f t="shared" si="6"/>
        <v>0.1042399354336713</v>
      </c>
      <c r="AY7" s="6">
        <f t="shared" si="0"/>
        <v>5.112392167887295</v>
      </c>
      <c r="AZ7" s="9">
        <v>15.30787206108948</v>
      </c>
      <c r="BA7" s="23">
        <f>(23664+(24.9+126.3*Y7)*AZ7)/(13.38+AY7+11.59*AU7)-273.15</f>
        <v>970.39725341544329</v>
      </c>
      <c r="BB7" s="12"/>
    </row>
    <row r="8" spans="1:54" x14ac:dyDescent="0.25">
      <c r="B8" t="s">
        <v>34</v>
      </c>
      <c r="C8" t="s">
        <v>30</v>
      </c>
      <c r="D8" s="5" t="s">
        <v>31</v>
      </c>
      <c r="F8" s="5">
        <v>2</v>
      </c>
      <c r="G8" s="5">
        <v>12</v>
      </c>
      <c r="H8" s="6">
        <v>3.645</v>
      </c>
      <c r="I8" s="6">
        <v>53.42</v>
      </c>
      <c r="J8" s="6">
        <v>0.91585000000000005</v>
      </c>
      <c r="K8" s="6">
        <v>17.035</v>
      </c>
      <c r="L8" s="6">
        <v>0.23959999999999998</v>
      </c>
      <c r="M8" s="6">
        <v>7.8300000000000008E-2</v>
      </c>
      <c r="N8" s="6">
        <v>2.3200000000000003</v>
      </c>
      <c r="O8" s="6">
        <v>0.79889999999999994</v>
      </c>
      <c r="P8" s="6">
        <v>0</v>
      </c>
      <c r="Q8" s="6">
        <v>4.58E-2</v>
      </c>
      <c r="R8" s="6">
        <v>1.515E-2</v>
      </c>
      <c r="S8" s="6">
        <v>21.770000000000003</v>
      </c>
      <c r="T8" s="8">
        <v>100.28360000000001</v>
      </c>
      <c r="U8" s="6">
        <v>0.84092795042603963</v>
      </c>
      <c r="V8" s="6">
        <v>6.4059646787373914E-2</v>
      </c>
      <c r="W8" s="6">
        <v>6.9918906663163541E-2</v>
      </c>
      <c r="X8" s="6">
        <v>0.91490189741273431</v>
      </c>
      <c r="Y8" s="6">
        <f t="shared" si="1"/>
        <v>7.0996577624872201E-2</v>
      </c>
      <c r="Z8" s="6">
        <f t="shared" si="2"/>
        <v>0.89848455357175783</v>
      </c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8"/>
      <c r="AQ8" s="6"/>
      <c r="AR8" s="6"/>
      <c r="AS8" s="6"/>
      <c r="AT8" s="6"/>
      <c r="AU8" s="6"/>
      <c r="AV8" s="6"/>
      <c r="AX8" s="6">
        <f t="shared" si="6"/>
        <v>0.10151544642824217</v>
      </c>
      <c r="AY8" s="6">
        <f t="shared" si="0"/>
        <v>5.2328589725910382</v>
      </c>
      <c r="AZ8" s="9">
        <v>14.979128046124242</v>
      </c>
      <c r="BA8" s="23"/>
      <c r="BB8" s="12"/>
    </row>
    <row r="9" spans="1:54" x14ac:dyDescent="0.25">
      <c r="B9" t="s">
        <v>35</v>
      </c>
      <c r="C9" t="s">
        <v>30</v>
      </c>
      <c r="D9" s="5" t="s">
        <v>31</v>
      </c>
      <c r="F9" s="5">
        <v>2</v>
      </c>
      <c r="G9" s="5">
        <v>5</v>
      </c>
      <c r="H9" s="6">
        <v>5.86</v>
      </c>
      <c r="I9" s="6">
        <v>52.28</v>
      </c>
      <c r="J9" s="6">
        <v>1.3255999999999999</v>
      </c>
      <c r="K9" s="6">
        <v>15.51</v>
      </c>
      <c r="L9" s="6">
        <v>0.5484</v>
      </c>
      <c r="M9" s="6">
        <v>7.7899999999999997E-2</v>
      </c>
      <c r="N9" s="6">
        <v>2.71</v>
      </c>
      <c r="O9" s="6">
        <v>0.56130000000000002</v>
      </c>
      <c r="P9" s="6">
        <v>8.0999999999999996E-3</v>
      </c>
      <c r="Q9" s="6">
        <v>5.0299999999999997E-2</v>
      </c>
      <c r="R9" s="6">
        <v>1.7500000000000002E-2</v>
      </c>
      <c r="S9" s="6">
        <v>21.03</v>
      </c>
      <c r="T9" s="8">
        <v>99.979099999999988</v>
      </c>
      <c r="U9" s="6">
        <v>0.8150342226914048</v>
      </c>
      <c r="V9" s="6">
        <v>9.2862399054121525E-2</v>
      </c>
      <c r="W9" s="6">
        <v>8.2196767604940948E-2</v>
      </c>
      <c r="X9" s="6">
        <v>0.83541854817623196</v>
      </c>
      <c r="Y9" s="6">
        <f t="shared" si="1"/>
        <v>8.9576499205406362E-2</v>
      </c>
      <c r="Z9" s="6">
        <f t="shared" si="2"/>
        <v>0.8984681285855235</v>
      </c>
      <c r="AB9" s="5">
        <v>2</v>
      </c>
      <c r="AC9" s="5">
        <v>5</v>
      </c>
      <c r="AD9" s="6">
        <v>3.71</v>
      </c>
      <c r="AE9" s="6">
        <v>55.53</v>
      </c>
      <c r="AF9" s="6">
        <v>6.0699999999999997E-2</v>
      </c>
      <c r="AG9" s="6">
        <v>33.35</v>
      </c>
      <c r="AH9" s="6">
        <v>9.0300000000000005E-2</v>
      </c>
      <c r="AI9" s="6">
        <v>0.14649999999999999</v>
      </c>
      <c r="AJ9" s="6">
        <v>6.42</v>
      </c>
      <c r="AK9" s="6">
        <v>0.22550000000000001</v>
      </c>
      <c r="AL9" s="6">
        <v>7.7999999999999996E-3</v>
      </c>
      <c r="AM9" s="6">
        <v>8.5500000000000007E-2</v>
      </c>
      <c r="AN9" s="6">
        <v>1.6999999999999999E-3</v>
      </c>
      <c r="AO9" s="6">
        <v>0.55600000000000005</v>
      </c>
      <c r="AP9" s="8">
        <f t="shared" si="3"/>
        <v>100.184</v>
      </c>
      <c r="AQ9" s="6">
        <v>2.0537633567722657E-2</v>
      </c>
      <c r="AR9" s="6">
        <v>4.0503012140947819E-3</v>
      </c>
      <c r="AS9" s="6">
        <v>0.1851924378884757</v>
      </c>
      <c r="AT9" s="6">
        <v>1.7110369214958443</v>
      </c>
      <c r="AU9" s="6">
        <f t="shared" si="4"/>
        <v>9.7663522069189546E-2</v>
      </c>
      <c r="AV9" s="6">
        <f t="shared" si="5"/>
        <v>2.0621155458713118E-2</v>
      </c>
      <c r="AX9" s="6">
        <f t="shared" si="6"/>
        <v>0.10366965958104919</v>
      </c>
      <c r="AY9" s="6">
        <f t="shared" si="0"/>
        <v>5.1372297970017859</v>
      </c>
      <c r="AZ9" s="9">
        <v>13.495037012169457</v>
      </c>
      <c r="BA9" s="23">
        <f t="shared" ref="BA9:BA23" si="7">(23664+(24.9+126.3*Y9)*AZ9)/(13.38+AY9+11.59*AU9)-273.15</f>
        <v>956.04834501196649</v>
      </c>
      <c r="BB9" s="12"/>
    </row>
    <row r="10" spans="1:54" x14ac:dyDescent="0.25">
      <c r="B10" t="s">
        <v>36</v>
      </c>
      <c r="C10" t="s">
        <v>30</v>
      </c>
      <c r="D10" s="5" t="s">
        <v>31</v>
      </c>
      <c r="F10" s="5">
        <v>2</v>
      </c>
      <c r="G10" s="5">
        <v>4</v>
      </c>
      <c r="H10" s="6">
        <v>5.2750000000000004</v>
      </c>
      <c r="I10" s="6">
        <v>53.379999999999995</v>
      </c>
      <c r="J10" s="6">
        <v>1.5350000000000001</v>
      </c>
      <c r="K10" s="6">
        <v>15.55</v>
      </c>
      <c r="L10" s="6">
        <v>0.19364999999999999</v>
      </c>
      <c r="M10" s="6">
        <v>8.2150000000000001E-2</v>
      </c>
      <c r="N10" s="6">
        <v>2.38</v>
      </c>
      <c r="O10" s="6">
        <v>0.77079999999999993</v>
      </c>
      <c r="P10" s="6">
        <v>2.2000000000000001E-3</v>
      </c>
      <c r="Q10" s="6">
        <v>3.4449999999999995E-2</v>
      </c>
      <c r="R10" s="6">
        <v>1.37E-2</v>
      </c>
      <c r="S10" s="6">
        <v>20.65</v>
      </c>
      <c r="T10" s="8">
        <v>99.866950000000003</v>
      </c>
      <c r="U10" s="6">
        <v>0.7990077756073739</v>
      </c>
      <c r="V10" s="6">
        <v>0.10741610041776176</v>
      </c>
      <c r="W10" s="6">
        <v>7.1808040522543401E-2</v>
      </c>
      <c r="X10" s="6">
        <v>0.8363323770954818</v>
      </c>
      <c r="Y10" s="6">
        <f t="shared" si="1"/>
        <v>7.9071517057780288E-2</v>
      </c>
      <c r="Z10" s="6">
        <f t="shared" si="2"/>
        <v>0.89516265751750468</v>
      </c>
      <c r="AB10" s="5">
        <v>2</v>
      </c>
      <c r="AC10" s="5">
        <v>4</v>
      </c>
      <c r="AD10" s="6">
        <v>3.41</v>
      </c>
      <c r="AE10" s="6">
        <v>55.9</v>
      </c>
      <c r="AF10" s="6">
        <v>7.7550000000000008E-2</v>
      </c>
      <c r="AG10" s="6">
        <v>33.755000000000003</v>
      </c>
      <c r="AH10" s="6">
        <v>3.0350000000000002E-2</v>
      </c>
      <c r="AI10" s="6">
        <v>0.14415</v>
      </c>
      <c r="AJ10" s="6">
        <v>6.085</v>
      </c>
      <c r="AK10" s="6">
        <v>0.29294999999999999</v>
      </c>
      <c r="AL10" s="6">
        <v>9.2999999999999992E-3</v>
      </c>
      <c r="AM10" s="6">
        <v>8.5350000000000009E-2</v>
      </c>
      <c r="AN10" s="6">
        <v>4.1999999999999997E-3</v>
      </c>
      <c r="AO10" s="6">
        <v>0.52324999999999999</v>
      </c>
      <c r="AP10" s="8">
        <f t="shared" si="3"/>
        <v>100.3171</v>
      </c>
      <c r="AQ10" s="6">
        <v>1.927366916976337E-2</v>
      </c>
      <c r="AR10" s="6">
        <v>5.1596798790200481E-3</v>
      </c>
      <c r="AS10" s="6">
        <v>0.17466013889778162</v>
      </c>
      <c r="AT10" s="6">
        <v>1.7276602968959116</v>
      </c>
      <c r="AU10" s="6">
        <f t="shared" si="4"/>
        <v>9.1814257793487494E-2</v>
      </c>
      <c r="AV10" s="6">
        <f t="shared" si="5"/>
        <v>1.9373630903318784E-2</v>
      </c>
      <c r="AX10" s="6">
        <f t="shared" si="6"/>
        <v>0.1069085492561941</v>
      </c>
      <c r="AY10" s="6">
        <f t="shared" si="0"/>
        <v>4.9987188702036178</v>
      </c>
      <c r="AZ10" s="9">
        <v>13.967827680532483</v>
      </c>
      <c r="BA10" s="23">
        <f t="shared" si="7"/>
        <v>969.0185448077774</v>
      </c>
      <c r="BB10" s="12"/>
    </row>
    <row r="11" spans="1:54" x14ac:dyDescent="0.25">
      <c r="B11" t="s">
        <v>37</v>
      </c>
      <c r="C11" t="s">
        <v>30</v>
      </c>
      <c r="D11" s="5" t="s">
        <v>31</v>
      </c>
      <c r="F11" s="5">
        <v>2</v>
      </c>
      <c r="G11" s="5">
        <v>5</v>
      </c>
      <c r="H11" s="6">
        <v>4.55</v>
      </c>
      <c r="I11" s="6">
        <v>53.75</v>
      </c>
      <c r="J11" s="6">
        <v>1.3057000000000001</v>
      </c>
      <c r="K11" s="6">
        <v>15.9</v>
      </c>
      <c r="L11" s="6">
        <v>0.16619999999999999</v>
      </c>
      <c r="M11" s="6">
        <v>6.9800000000000001E-2</v>
      </c>
      <c r="N11" s="6">
        <v>2.2599999999999998</v>
      </c>
      <c r="O11" s="6">
        <v>0.77610000000000001</v>
      </c>
      <c r="P11" s="6">
        <v>5.0000000000000001E-3</v>
      </c>
      <c r="Q11" s="6">
        <v>4.9000000000000002E-2</v>
      </c>
      <c r="R11" s="6">
        <v>1.2500000000000001E-2</v>
      </c>
      <c r="S11" s="6">
        <v>21.33</v>
      </c>
      <c r="T11" s="8">
        <v>100.17430000000002</v>
      </c>
      <c r="U11" s="6">
        <v>0.82318363934183258</v>
      </c>
      <c r="V11" s="6">
        <v>9.1339598612293946E-2</v>
      </c>
      <c r="W11" s="6">
        <v>6.8217941811475016E-2</v>
      </c>
      <c r="X11" s="6">
        <v>0.85430376460745672</v>
      </c>
      <c r="Y11" s="6">
        <f t="shared" si="1"/>
        <v>7.3947248435253798E-2</v>
      </c>
      <c r="Z11" s="6">
        <f t="shared" si="2"/>
        <v>0.90593101458439984</v>
      </c>
      <c r="AB11" s="5">
        <v>2</v>
      </c>
      <c r="AC11" s="5">
        <v>5</v>
      </c>
      <c r="AD11" s="6">
        <v>3.04</v>
      </c>
      <c r="AE11" s="6">
        <v>56.33</v>
      </c>
      <c r="AF11" s="6">
        <v>5.0099999999999999E-2</v>
      </c>
      <c r="AG11" s="6">
        <v>34.35</v>
      </c>
      <c r="AH11" s="6">
        <v>3.9E-2</v>
      </c>
      <c r="AI11" s="6">
        <v>0.13500000000000001</v>
      </c>
      <c r="AJ11" s="6">
        <v>5.81</v>
      </c>
      <c r="AK11" s="6">
        <v>0.30690000000000001</v>
      </c>
      <c r="AL11" s="6">
        <v>1.9E-3</v>
      </c>
      <c r="AM11" s="6">
        <v>9.5100000000000004E-2</v>
      </c>
      <c r="AN11" s="6">
        <v>1.6999999999999999E-3</v>
      </c>
      <c r="AO11" s="6">
        <v>0.4834</v>
      </c>
      <c r="AP11" s="8">
        <f t="shared" si="3"/>
        <v>100.64310000000002</v>
      </c>
      <c r="AQ11" s="6">
        <v>1.7765693076689279E-2</v>
      </c>
      <c r="AR11" s="6">
        <v>3.3235541771184192E-3</v>
      </c>
      <c r="AS11" s="6">
        <v>0.1661364689125005</v>
      </c>
      <c r="AT11" s="6">
        <v>1.7501828771905266</v>
      </c>
      <c r="AU11" s="6">
        <f t="shared" si="4"/>
        <v>8.6695606998045988E-2</v>
      </c>
      <c r="AV11" s="6">
        <f t="shared" si="5"/>
        <v>1.7824935214578556E-2</v>
      </c>
      <c r="AX11" s="6">
        <f t="shared" si="6"/>
        <v>9.577618979377335E-2</v>
      </c>
      <c r="AY11" s="6">
        <f t="shared" si="0"/>
        <v>5.5025016163259224</v>
      </c>
      <c r="AZ11" s="9">
        <v>11.303130945475058</v>
      </c>
      <c r="BA11" s="23">
        <f t="shared" si="7"/>
        <v>936.21524813496387</v>
      </c>
      <c r="BB11" s="12"/>
    </row>
    <row r="12" spans="1:54" x14ac:dyDescent="0.25">
      <c r="B12" t="s">
        <v>38</v>
      </c>
      <c r="C12" t="s">
        <v>30</v>
      </c>
      <c r="D12" s="5" t="s">
        <v>32</v>
      </c>
      <c r="F12" s="5">
        <v>2</v>
      </c>
      <c r="G12" s="5">
        <v>9</v>
      </c>
      <c r="H12" s="6">
        <v>6.0308999999999999</v>
      </c>
      <c r="I12" s="6">
        <v>52.627800000000001</v>
      </c>
      <c r="J12" s="6">
        <v>1.4669000000000001</v>
      </c>
      <c r="K12" s="6">
        <v>15.2942</v>
      </c>
      <c r="L12" s="6">
        <v>0.49130000000000001</v>
      </c>
      <c r="M12" s="6">
        <v>8.0799999999999997E-2</v>
      </c>
      <c r="N12" s="6">
        <v>2.5190000000000001</v>
      </c>
      <c r="O12" s="6">
        <v>0.55989999999999995</v>
      </c>
      <c r="P12" s="6">
        <v>8.8000000000000005E-3</v>
      </c>
      <c r="Q12" s="6">
        <v>3.8699999999999998E-2</v>
      </c>
      <c r="R12" s="6">
        <v>1.8700000000000001E-2</v>
      </c>
      <c r="S12" s="6">
        <v>20.773199999999999</v>
      </c>
      <c r="T12" s="8">
        <v>99.910200000000003</v>
      </c>
      <c r="U12" s="6">
        <v>0.80417323945174135</v>
      </c>
      <c r="V12" s="6">
        <v>0.10283637205423658</v>
      </c>
      <c r="W12" s="6">
        <v>7.6181602419040942E-2</v>
      </c>
      <c r="X12" s="6">
        <v>0.82531921966766331</v>
      </c>
      <c r="Y12" s="6">
        <f t="shared" si="1"/>
        <v>8.4505305544484544E-2</v>
      </c>
      <c r="Z12" s="6">
        <f t="shared" si="2"/>
        <v>0.89635069278617296</v>
      </c>
      <c r="AB12" s="5">
        <v>2</v>
      </c>
      <c r="AC12" s="5">
        <v>6</v>
      </c>
      <c r="AD12" s="6">
        <v>3.8148499999999999</v>
      </c>
      <c r="AE12" s="6">
        <v>55.672449999999998</v>
      </c>
      <c r="AF12" s="6">
        <v>7.5500000000000012E-2</v>
      </c>
      <c r="AG12" s="6">
        <v>33.478549999999998</v>
      </c>
      <c r="AH12" s="6">
        <v>6.8049999999999999E-2</v>
      </c>
      <c r="AI12" s="6">
        <v>0.15339999999999998</v>
      </c>
      <c r="AJ12" s="6">
        <v>6.4236000000000004</v>
      </c>
      <c r="AK12" s="6">
        <v>0.23139999999999999</v>
      </c>
      <c r="AL12" s="6">
        <v>1.43E-2</v>
      </c>
      <c r="AM12" s="6">
        <v>8.4699999999999998E-2</v>
      </c>
      <c r="AN12" s="6">
        <v>6.45E-3</v>
      </c>
      <c r="AO12" s="6">
        <v>0.51734999999999998</v>
      </c>
      <c r="AP12" s="8">
        <f t="shared" si="3"/>
        <v>100.54059999999998</v>
      </c>
      <c r="AQ12" s="6">
        <v>1.8985025644407953E-2</v>
      </c>
      <c r="AR12" s="6">
        <v>5.0276929948245303E-3</v>
      </c>
      <c r="AS12" s="6">
        <v>0.18432291166891274</v>
      </c>
      <c r="AT12" s="6">
        <v>1.7119880083942407</v>
      </c>
      <c r="AU12" s="6">
        <f t="shared" si="4"/>
        <v>9.7200785862043226E-2</v>
      </c>
      <c r="AV12" s="6">
        <f t="shared" si="5"/>
        <v>1.9080958847540266E-2</v>
      </c>
      <c r="AX12" s="6">
        <f t="shared" si="6"/>
        <v>0.10566550639291475</v>
      </c>
      <c r="AY12" s="6">
        <f t="shared" si="0"/>
        <v>5.0511518512064759</v>
      </c>
      <c r="AZ12" s="9">
        <v>15.702243772430505</v>
      </c>
      <c r="BA12" s="23">
        <f t="shared" si="7"/>
        <v>965.36808427703625</v>
      </c>
      <c r="BB12" s="12"/>
    </row>
    <row r="13" spans="1:54" x14ac:dyDescent="0.25">
      <c r="B13" t="s">
        <v>38</v>
      </c>
      <c r="C13" t="s">
        <v>30</v>
      </c>
      <c r="D13" s="5" t="s">
        <v>31</v>
      </c>
      <c r="F13" s="5">
        <v>2</v>
      </c>
      <c r="G13" s="5">
        <v>7</v>
      </c>
      <c r="H13" s="6">
        <v>5.6332000000000004</v>
      </c>
      <c r="I13" s="6">
        <v>52.9495</v>
      </c>
      <c r="J13" s="6">
        <v>1.4404999999999999</v>
      </c>
      <c r="K13" s="6">
        <v>15.4788</v>
      </c>
      <c r="L13" s="6">
        <v>0.39040000000000002</v>
      </c>
      <c r="M13" s="6">
        <v>8.8200000000000001E-2</v>
      </c>
      <c r="N13" s="6">
        <v>2.4952999999999999</v>
      </c>
      <c r="O13" s="6">
        <v>0.51959999999999995</v>
      </c>
      <c r="P13" s="6">
        <v>5.1000000000000004E-3</v>
      </c>
      <c r="Q13" s="6">
        <v>3.8300000000000001E-2</v>
      </c>
      <c r="R13" s="6">
        <v>2.0799999999999999E-2</v>
      </c>
      <c r="S13" s="6">
        <v>20.914000000000001</v>
      </c>
      <c r="T13" s="8">
        <v>99.973700000000008</v>
      </c>
      <c r="U13" s="6">
        <v>0.80982642586620757</v>
      </c>
      <c r="V13" s="6">
        <v>0.10088380579101325</v>
      </c>
      <c r="W13" s="6">
        <v>7.5267242324342468E-2</v>
      </c>
      <c r="X13" s="6">
        <v>0.83544065971619852</v>
      </c>
      <c r="Y13" s="6">
        <f t="shared" si="1"/>
        <v>8.2646963044570004E-2</v>
      </c>
      <c r="Z13" s="6">
        <f t="shared" si="2"/>
        <v>0.90069162482238085</v>
      </c>
      <c r="AB13" s="5">
        <v>1</v>
      </c>
      <c r="AC13" s="5">
        <v>5</v>
      </c>
      <c r="AD13" s="6">
        <v>3.5908000000000002</v>
      </c>
      <c r="AE13" s="6">
        <v>55.558</v>
      </c>
      <c r="AF13" s="6">
        <v>7.4399999999999994E-2</v>
      </c>
      <c r="AG13" s="6">
        <v>33.522199999999998</v>
      </c>
      <c r="AH13" s="6">
        <v>7.8899999999999998E-2</v>
      </c>
      <c r="AI13" s="6">
        <v>0.14910000000000001</v>
      </c>
      <c r="AJ13" s="6">
        <v>6.3556999999999997</v>
      </c>
      <c r="AK13" s="6">
        <v>0.2288</v>
      </c>
      <c r="AL13" s="6">
        <v>1.32E-2</v>
      </c>
      <c r="AM13" s="6">
        <v>9.9299999999999999E-2</v>
      </c>
      <c r="AN13" s="6">
        <v>3.2000000000000002E-3</v>
      </c>
      <c r="AO13" s="6">
        <v>0.50839999999999996</v>
      </c>
      <c r="AP13" s="8">
        <f t="shared" si="3"/>
        <v>100.182</v>
      </c>
      <c r="AQ13" s="6">
        <v>1.8738569202711355E-2</v>
      </c>
      <c r="AR13" s="6">
        <v>4.942779085974916E-3</v>
      </c>
      <c r="AS13" s="6">
        <v>0.18308279496154586</v>
      </c>
      <c r="AT13" s="6">
        <v>1.7190907645079845</v>
      </c>
      <c r="AU13" s="6">
        <f t="shared" si="4"/>
        <v>9.6249258670488072E-2</v>
      </c>
      <c r="AV13" s="6">
        <f t="shared" si="5"/>
        <v>1.8831649887931828E-2</v>
      </c>
      <c r="AX13" s="6">
        <f t="shared" si="6"/>
        <v>0.10121440950095489</v>
      </c>
      <c r="AY13" s="6">
        <f t="shared" si="0"/>
        <v>5.2464550525298801</v>
      </c>
      <c r="AZ13" s="9">
        <v>14.885549751403456</v>
      </c>
      <c r="BA13" s="23">
        <f t="shared" si="7"/>
        <v>952.15897813176605</v>
      </c>
      <c r="BB13" s="12"/>
    </row>
    <row r="14" spans="1:54" x14ac:dyDescent="0.25">
      <c r="B14" t="s">
        <v>39</v>
      </c>
      <c r="C14" t="s">
        <v>30</v>
      </c>
      <c r="D14" s="5" t="s">
        <v>32</v>
      </c>
      <c r="F14" s="5">
        <v>3</v>
      </c>
      <c r="G14" s="5">
        <v>12</v>
      </c>
      <c r="H14" s="6">
        <v>6.2767999999999997</v>
      </c>
      <c r="I14" s="6">
        <v>52.594250000000002</v>
      </c>
      <c r="J14" s="6">
        <v>1.5319499999999999</v>
      </c>
      <c r="K14" s="6">
        <v>14.930399999999999</v>
      </c>
      <c r="L14" s="6">
        <v>0.53560000000000008</v>
      </c>
      <c r="M14" s="6">
        <v>7.2649999999999992E-2</v>
      </c>
      <c r="N14" s="6">
        <v>2.0406499999999999</v>
      </c>
      <c r="O14" s="6">
        <v>0.63345000000000007</v>
      </c>
      <c r="P14" s="6">
        <v>3.2500000000000003E-3</v>
      </c>
      <c r="Q14" s="6">
        <v>4.4899999999999995E-2</v>
      </c>
      <c r="R14" s="6">
        <v>1.23E-2</v>
      </c>
      <c r="S14" s="6">
        <v>21.119949999999999</v>
      </c>
      <c r="T14" s="8">
        <v>99.796149999999997</v>
      </c>
      <c r="U14" s="6">
        <v>0.81766883636423127</v>
      </c>
      <c r="V14" s="6">
        <v>0.10726952947694646</v>
      </c>
      <c r="W14" s="6">
        <v>6.1637632906039803E-2</v>
      </c>
      <c r="X14" s="6">
        <v>0.8054570843656006</v>
      </c>
      <c r="Y14" s="6">
        <f t="shared" si="1"/>
        <v>7.1085236339561486E-2</v>
      </c>
      <c r="Z14" s="6">
        <f t="shared" si="2"/>
        <v>0.91591904092301968</v>
      </c>
      <c r="AB14" s="5">
        <v>3</v>
      </c>
      <c r="AC14" s="5">
        <v>20</v>
      </c>
      <c r="AD14" s="6">
        <v>3.7860999999999998</v>
      </c>
      <c r="AE14" s="6">
        <v>55.713099999999997</v>
      </c>
      <c r="AF14" s="6">
        <v>5.8000000000000003E-2</v>
      </c>
      <c r="AG14" s="6">
        <v>33.8065</v>
      </c>
      <c r="AH14" s="6">
        <v>7.17E-2</v>
      </c>
      <c r="AI14" s="6">
        <v>0.13980000000000001</v>
      </c>
      <c r="AJ14" s="6">
        <v>5.8254000000000001</v>
      </c>
      <c r="AK14" s="6">
        <v>0.22309999999999999</v>
      </c>
      <c r="AL14" s="6">
        <v>1.12E-2</v>
      </c>
      <c r="AM14" s="6">
        <v>9.5600000000000004E-2</v>
      </c>
      <c r="AN14" s="6">
        <v>2E-3</v>
      </c>
      <c r="AO14" s="6">
        <v>0.39410000000000001</v>
      </c>
      <c r="AP14" s="8">
        <f t="shared" si="3"/>
        <v>100.1266</v>
      </c>
      <c r="AQ14" s="6">
        <v>1.4380844920313936E-2</v>
      </c>
      <c r="AR14" s="6">
        <v>3.7991950159347917E-3</v>
      </c>
      <c r="AS14" s="6">
        <v>0.16743782873702356</v>
      </c>
      <c r="AT14" s="6">
        <v>1.7302145356062928</v>
      </c>
      <c r="AU14" s="6">
        <f t="shared" si="4"/>
        <v>8.8234194989115153E-2</v>
      </c>
      <c r="AV14" s="6">
        <f t="shared" si="5"/>
        <v>1.4435688917701655E-2</v>
      </c>
      <c r="AX14" s="6">
        <f t="shared" si="6"/>
        <v>8.531250384325173E-2</v>
      </c>
      <c r="AY14" s="6">
        <f t="shared" si="0"/>
        <v>6.0586585599533862</v>
      </c>
      <c r="AZ14" s="9"/>
      <c r="BA14" s="23"/>
      <c r="BB14" s="12"/>
    </row>
    <row r="15" spans="1:54" x14ac:dyDescent="0.25">
      <c r="B15" t="s">
        <v>39</v>
      </c>
      <c r="C15" t="s">
        <v>30</v>
      </c>
      <c r="D15" s="5" t="s">
        <v>31</v>
      </c>
      <c r="F15" s="5"/>
      <c r="G15" s="5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8"/>
      <c r="U15" s="6"/>
      <c r="V15" s="6"/>
      <c r="W15" s="6"/>
      <c r="X15" s="6"/>
      <c r="Y15" s="6"/>
      <c r="Z15" s="6"/>
      <c r="AB15" s="5">
        <v>1</v>
      </c>
      <c r="AC15" s="5">
        <v>6</v>
      </c>
      <c r="AD15" s="6">
        <v>2.73705</v>
      </c>
      <c r="AE15" s="6">
        <v>56.556699999999999</v>
      </c>
      <c r="AF15" s="6">
        <v>5.8099999999999999E-2</v>
      </c>
      <c r="AG15" s="6">
        <v>34.240700000000004</v>
      </c>
      <c r="AH15" s="6">
        <v>7.0949999999999999E-2</v>
      </c>
      <c r="AI15" s="6">
        <v>0.13824999999999998</v>
      </c>
      <c r="AJ15" s="6">
        <v>5.6620499999999998</v>
      </c>
      <c r="AK15" s="6">
        <v>0.27985000000000004</v>
      </c>
      <c r="AL15" s="6">
        <v>9.1999999999999998E-3</v>
      </c>
      <c r="AM15" s="6">
        <v>8.14E-2</v>
      </c>
      <c r="AN15" s="6">
        <v>2.0999999999999999E-3</v>
      </c>
      <c r="AO15" s="6">
        <v>0.41610000000000003</v>
      </c>
      <c r="AP15" s="8">
        <f t="shared" si="3"/>
        <v>100.25245000000001</v>
      </c>
      <c r="AQ15" s="6">
        <v>1.5265235881059099E-2</v>
      </c>
      <c r="AR15" s="6">
        <v>3.8694614323359616E-3</v>
      </c>
      <c r="AS15" s="6">
        <v>0.16256690932293061</v>
      </c>
      <c r="AT15" s="6">
        <v>1.7521467967609545</v>
      </c>
      <c r="AU15" s="6">
        <f t="shared" si="4"/>
        <v>8.4904029676282286E-2</v>
      </c>
      <c r="AV15" s="6">
        <f t="shared" si="5"/>
        <v>1.5324533572687149E-2</v>
      </c>
      <c r="AX15" s="6">
        <f t="shared" si="6"/>
        <v>1.0155630297444995</v>
      </c>
      <c r="AY15" s="6">
        <f t="shared" si="0"/>
        <v>2.3849143192770678E-4</v>
      </c>
      <c r="AZ15" s="9"/>
      <c r="BA15" s="23"/>
      <c r="BB15" s="12"/>
    </row>
    <row r="16" spans="1:54" x14ac:dyDescent="0.25">
      <c r="B16" s="13" t="s">
        <v>40</v>
      </c>
      <c r="C16" s="13" t="s">
        <v>30</v>
      </c>
      <c r="D16" s="14" t="s">
        <v>31</v>
      </c>
      <c r="F16" s="5">
        <v>3</v>
      </c>
      <c r="G16" s="5">
        <v>10</v>
      </c>
      <c r="H16" s="6">
        <v>5.3412000000000006</v>
      </c>
      <c r="I16" s="6">
        <v>52.894999999999996</v>
      </c>
      <c r="J16" s="6">
        <v>1.3955500000000001</v>
      </c>
      <c r="K16" s="6">
        <v>15.481300000000001</v>
      </c>
      <c r="L16" s="6">
        <v>0.38059999999999999</v>
      </c>
      <c r="M16" s="6">
        <v>7.4499999999999997E-2</v>
      </c>
      <c r="N16" s="6">
        <v>2.2564500000000001</v>
      </c>
      <c r="O16" s="6">
        <v>0.73124999999999996</v>
      </c>
      <c r="P16" s="6">
        <v>6.3E-3</v>
      </c>
      <c r="Q16" s="6">
        <v>4.19E-2</v>
      </c>
      <c r="R16" s="6">
        <v>1.66E-2</v>
      </c>
      <c r="S16" s="6">
        <v>21.049500000000002</v>
      </c>
      <c r="T16" s="8">
        <v>99.670150000000007</v>
      </c>
      <c r="U16" s="6">
        <v>0.81530183317859628</v>
      </c>
      <c r="V16" s="6">
        <v>9.7843512960026829E-2</v>
      </c>
      <c r="W16" s="6">
        <v>6.826801314696318E-2</v>
      </c>
      <c r="X16" s="6">
        <v>0.83760764658578313</v>
      </c>
      <c r="Y16" s="6">
        <f t="shared" si="1"/>
        <v>7.536135054904089E-2</v>
      </c>
      <c r="Z16" s="6">
        <f t="shared" si="2"/>
        <v>0.90372551202690787</v>
      </c>
      <c r="AB16" s="5">
        <v>3</v>
      </c>
      <c r="AC16" s="5">
        <v>8</v>
      </c>
      <c r="AD16" s="6">
        <v>3.4849999999999999</v>
      </c>
      <c r="AE16" s="6">
        <v>56.158000000000001</v>
      </c>
      <c r="AF16" s="6">
        <v>6.7500000000000004E-2</v>
      </c>
      <c r="AG16" s="6">
        <v>33.947649999999996</v>
      </c>
      <c r="AH16" s="6">
        <v>8.0100000000000005E-2</v>
      </c>
      <c r="AI16" s="6">
        <v>0.13885</v>
      </c>
      <c r="AJ16" s="6">
        <v>5.8815499999999998</v>
      </c>
      <c r="AK16" s="6">
        <v>0.30100000000000005</v>
      </c>
      <c r="AL16" s="6">
        <v>7.0000000000000001E-3</v>
      </c>
      <c r="AM16" s="6">
        <v>8.6699999999999999E-2</v>
      </c>
      <c r="AN16" s="6">
        <v>3.3500000000000001E-3</v>
      </c>
      <c r="AO16" s="6">
        <v>0.49835000000000002</v>
      </c>
      <c r="AP16" s="8">
        <f t="shared" si="3"/>
        <v>100.65505000000002</v>
      </c>
      <c r="AQ16" s="6">
        <v>1.8267394769284909E-2</v>
      </c>
      <c r="AR16" s="6">
        <v>4.4810850427890649E-3</v>
      </c>
      <c r="AS16" s="6">
        <v>0.1685037641650024</v>
      </c>
      <c r="AT16" s="6">
        <v>1.7313281700607255</v>
      </c>
      <c r="AU16" s="6">
        <f t="shared" si="4"/>
        <v>8.8694037156331784E-2</v>
      </c>
      <c r="AV16" s="6">
        <f t="shared" si="5"/>
        <v>1.8349620981405534E-2</v>
      </c>
      <c r="AX16" s="6">
        <f t="shared" si="6"/>
        <v>9.8074110733133532E-2</v>
      </c>
      <c r="AY16" s="6">
        <f t="shared" si="0"/>
        <v>5.3918319316414669</v>
      </c>
      <c r="AZ16" s="9"/>
      <c r="BA16" s="23"/>
      <c r="BB16" s="12"/>
    </row>
    <row r="17" spans="1:54" x14ac:dyDescent="0.25">
      <c r="A17" s="20" t="s">
        <v>41</v>
      </c>
      <c r="B17" t="s">
        <v>42</v>
      </c>
      <c r="C17" t="s">
        <v>30</v>
      </c>
      <c r="D17" s="5" t="s">
        <v>31</v>
      </c>
      <c r="E17" s="20"/>
      <c r="F17" s="25">
        <v>2</v>
      </c>
      <c r="G17" s="25">
        <v>4</v>
      </c>
      <c r="H17" s="19">
        <v>4.7910000000000004</v>
      </c>
      <c r="I17" s="19">
        <v>53.835300000000004</v>
      </c>
      <c r="J17" s="19">
        <v>1.7645</v>
      </c>
      <c r="K17" s="19">
        <v>15.9536</v>
      </c>
      <c r="L17" s="19">
        <v>0.10165</v>
      </c>
      <c r="M17" s="19">
        <v>8.7150000000000005E-2</v>
      </c>
      <c r="N17" s="19">
        <v>1.9626999999999999</v>
      </c>
      <c r="O17" s="19">
        <v>1.3577999999999999</v>
      </c>
      <c r="P17" s="19">
        <v>6.1999999999999998E-3</v>
      </c>
      <c r="Q17" s="19">
        <v>4.19E-2</v>
      </c>
      <c r="R17" s="19">
        <v>2.4050000000000002E-2</v>
      </c>
      <c r="S17" s="19">
        <v>20.293849999999999</v>
      </c>
      <c r="T17" s="27">
        <v>100.21969999999999</v>
      </c>
      <c r="U17" s="19">
        <v>0.78079161482514337</v>
      </c>
      <c r="V17" s="19">
        <v>0.12279806917598113</v>
      </c>
      <c r="W17" s="19">
        <v>5.8935183677718529E-2</v>
      </c>
      <c r="X17" s="19">
        <v>0.85433543460688643</v>
      </c>
      <c r="Y17" s="19">
        <f t="shared" si="1"/>
        <v>6.4532004531599199E-2</v>
      </c>
      <c r="Z17" s="19">
        <f t="shared" si="2"/>
        <v>0.89009336093422597</v>
      </c>
      <c r="AA17" s="20"/>
      <c r="AB17" s="25">
        <v>2</v>
      </c>
      <c r="AC17" s="25">
        <v>4</v>
      </c>
      <c r="AD17" s="19">
        <v>2.7018499999999999</v>
      </c>
      <c r="AE17" s="19">
        <v>56.499949999999998</v>
      </c>
      <c r="AF17" s="19">
        <v>7.9399999999999998E-2</v>
      </c>
      <c r="AG17" s="19">
        <v>34.952300000000001</v>
      </c>
      <c r="AH17" s="19">
        <v>3.1899999999999998E-2</v>
      </c>
      <c r="AI17" s="19">
        <v>0.1305</v>
      </c>
      <c r="AJ17" s="19">
        <v>5.1298500000000002</v>
      </c>
      <c r="AK17" s="19">
        <v>0.47789999999999999</v>
      </c>
      <c r="AL17" s="19">
        <v>1.325E-2</v>
      </c>
      <c r="AM17" s="19">
        <v>7.9000000000000001E-2</v>
      </c>
      <c r="AN17" s="19">
        <v>1.4E-3</v>
      </c>
      <c r="AO17" s="19">
        <v>0.52784999999999993</v>
      </c>
      <c r="AP17" s="27">
        <f t="shared" si="3"/>
        <v>100.62514999999999</v>
      </c>
      <c r="AQ17" s="19">
        <v>1.9265795854926635E-2</v>
      </c>
      <c r="AR17" s="19">
        <v>5.2422980431620306E-3</v>
      </c>
      <c r="AS17" s="19">
        <v>0.14625553719533524</v>
      </c>
      <c r="AT17" s="19">
        <v>1.7744093362910416</v>
      </c>
      <c r="AU17" s="19">
        <f t="shared" si="4"/>
        <v>7.6148389661468238E-2</v>
      </c>
      <c r="AV17" s="19">
        <f t="shared" si="5"/>
        <v>1.9367325145638901E-2</v>
      </c>
      <c r="AW17" s="20"/>
      <c r="AX17" s="19">
        <f t="shared" si="6"/>
        <v>0.11207727611370571</v>
      </c>
      <c r="AY17" s="19">
        <f t="shared" si="0"/>
        <v>4.7898241141312985</v>
      </c>
      <c r="AZ17" s="28">
        <v>14.367181906375894</v>
      </c>
      <c r="BA17" s="26">
        <f t="shared" si="7"/>
        <v>993.82220984921526</v>
      </c>
      <c r="BB17" s="12"/>
    </row>
    <row r="18" spans="1:54" x14ac:dyDescent="0.25">
      <c r="B18" t="s">
        <v>43</v>
      </c>
      <c r="C18" t="s">
        <v>30</v>
      </c>
      <c r="D18" s="5" t="s">
        <v>31</v>
      </c>
      <c r="F18" s="5">
        <v>3</v>
      </c>
      <c r="G18" s="5">
        <v>10</v>
      </c>
      <c r="H18" s="6">
        <v>3.9369499999999999</v>
      </c>
      <c r="I18" s="6">
        <v>53.729500000000002</v>
      </c>
      <c r="J18" s="6">
        <v>1.4155500000000001</v>
      </c>
      <c r="K18" s="6">
        <v>16.451499999999999</v>
      </c>
      <c r="L18" s="6">
        <v>7.1199999999999999E-2</v>
      </c>
      <c r="M18" s="6">
        <v>7.4899999999999994E-2</v>
      </c>
      <c r="N18" s="6">
        <v>2.0851999999999999</v>
      </c>
      <c r="O18" s="6">
        <v>1.2852999999999999</v>
      </c>
      <c r="P18" s="6">
        <v>5.9000000000000007E-3</v>
      </c>
      <c r="Q18" s="6">
        <v>4.0550000000000003E-2</v>
      </c>
      <c r="R18" s="6">
        <v>1.525E-2</v>
      </c>
      <c r="S18" s="6">
        <v>20.91545</v>
      </c>
      <c r="T18" s="8">
        <v>100.02725000000001</v>
      </c>
      <c r="U18" s="6">
        <v>0.80693158057345937</v>
      </c>
      <c r="V18" s="6">
        <v>9.8479877898464407E-2</v>
      </c>
      <c r="W18" s="6">
        <v>6.2807998195764519E-2</v>
      </c>
      <c r="X18" s="6">
        <v>0.88418216972565666</v>
      </c>
      <c r="Y18" s="6">
        <f t="shared" si="1"/>
        <v>6.6323812351319122E-2</v>
      </c>
      <c r="Z18" s="6">
        <f t="shared" si="2"/>
        <v>0.89507883494870788</v>
      </c>
      <c r="AB18" s="5">
        <v>4</v>
      </c>
      <c r="AC18" s="5">
        <v>13</v>
      </c>
      <c r="AD18" s="6">
        <v>2.3498000000000001</v>
      </c>
      <c r="AE18" s="6">
        <v>56.689549999999997</v>
      </c>
      <c r="AF18" s="6">
        <v>6.4649999999999999E-2</v>
      </c>
      <c r="AG18" s="6">
        <v>34.702449999999999</v>
      </c>
      <c r="AH18" s="6">
        <v>1.265E-2</v>
      </c>
      <c r="AI18" s="6">
        <v>0.13425000000000001</v>
      </c>
      <c r="AJ18" s="6">
        <v>5.2294999999999998</v>
      </c>
      <c r="AK18" s="6">
        <v>0.48060000000000003</v>
      </c>
      <c r="AL18" s="6">
        <v>1.205E-2</v>
      </c>
      <c r="AM18" s="6">
        <v>8.3499999999999991E-2</v>
      </c>
      <c r="AN18" s="6">
        <v>1.4499999999999999E-3</v>
      </c>
      <c r="AO18" s="6">
        <v>0.56950000000000001</v>
      </c>
      <c r="AP18" s="8">
        <f t="shared" si="3"/>
        <v>100.32995</v>
      </c>
      <c r="AQ18" s="6">
        <v>2.0879002038946042E-2</v>
      </c>
      <c r="AR18" s="6">
        <v>4.2891635011785278E-3</v>
      </c>
      <c r="AS18" s="6">
        <v>0.14946101718490482</v>
      </c>
      <c r="AT18" s="6">
        <v>1.7705413560151733</v>
      </c>
      <c r="AU18" s="6">
        <f t="shared" si="4"/>
        <v>7.7844183565147024E-2</v>
      </c>
      <c r="AV18" s="6">
        <f t="shared" si="5"/>
        <v>2.0968941256441529E-2</v>
      </c>
      <c r="AX18" s="6">
        <f t="shared" si="6"/>
        <v>0.10716837235576869</v>
      </c>
      <c r="AY18" s="6">
        <f t="shared" si="0"/>
        <v>4.9878705711452618</v>
      </c>
      <c r="AZ18" s="9">
        <v>13.990032023890505</v>
      </c>
      <c r="BA18" s="23">
        <f t="shared" si="7"/>
        <v>979.02623539725425</v>
      </c>
      <c r="BB18" s="12"/>
    </row>
    <row r="19" spans="1:54" x14ac:dyDescent="0.25">
      <c r="B19" t="s">
        <v>44</v>
      </c>
      <c r="C19" t="s">
        <v>30</v>
      </c>
      <c r="D19" s="5" t="s">
        <v>31</v>
      </c>
      <c r="F19" s="5">
        <v>4</v>
      </c>
      <c r="G19" s="5">
        <v>19</v>
      </c>
      <c r="H19" s="6">
        <v>5.4908000000000001</v>
      </c>
      <c r="I19" s="6">
        <v>52.548200000000001</v>
      </c>
      <c r="J19" s="6">
        <v>1.2836000000000001</v>
      </c>
      <c r="K19" s="6">
        <v>16.090699999999998</v>
      </c>
      <c r="L19" s="6">
        <v>0.35210000000000002</v>
      </c>
      <c r="M19" s="6">
        <v>8.0399999999999999E-2</v>
      </c>
      <c r="N19" s="6">
        <v>2.3935</v>
      </c>
      <c r="O19" s="6">
        <v>0.70860000000000001</v>
      </c>
      <c r="P19" s="6">
        <v>7.4999999999999997E-3</v>
      </c>
      <c r="Q19" s="6">
        <v>4.0800000000000003E-2</v>
      </c>
      <c r="R19" s="6">
        <v>1.43E-2</v>
      </c>
      <c r="S19" s="6">
        <v>20.821899999999999</v>
      </c>
      <c r="T19" s="8">
        <v>99.832399999999993</v>
      </c>
      <c r="U19" s="6">
        <v>0.8056759860819791</v>
      </c>
      <c r="V19" s="6">
        <v>8.9695493907375759E-2</v>
      </c>
      <c r="W19" s="6">
        <v>7.2100049501079802E-2</v>
      </c>
      <c r="X19" s="6">
        <v>0.86453508310075122</v>
      </c>
      <c r="Y19" s="6">
        <f t="shared" si="1"/>
        <v>7.697773336859226E-2</v>
      </c>
      <c r="Z19" s="6">
        <f t="shared" si="2"/>
        <v>0.88506206515471308</v>
      </c>
      <c r="AB19" s="5">
        <v>4</v>
      </c>
      <c r="AC19" s="5">
        <v>11</v>
      </c>
      <c r="AD19" s="6">
        <v>4.0369000000000002</v>
      </c>
      <c r="AE19" s="6">
        <v>55.4071</v>
      </c>
      <c r="AF19" s="6">
        <v>6.7299999999999999E-2</v>
      </c>
      <c r="AG19" s="6">
        <v>33.840299999999999</v>
      </c>
      <c r="AH19" s="6">
        <v>8.8800000000000004E-2</v>
      </c>
      <c r="AI19" s="6">
        <v>0.129</v>
      </c>
      <c r="AJ19" s="6">
        <v>5.4226000000000001</v>
      </c>
      <c r="AK19" s="6">
        <v>0.34489999999999998</v>
      </c>
      <c r="AL19" s="6">
        <v>9.4999999999999998E-3</v>
      </c>
      <c r="AM19" s="6">
        <v>9.2499999999999999E-2</v>
      </c>
      <c r="AN19" s="6">
        <v>3.0999999999999999E-3</v>
      </c>
      <c r="AO19" s="6">
        <v>0.63500000000000001</v>
      </c>
      <c r="AP19" s="8">
        <f t="shared" si="3"/>
        <v>100.07700000000003</v>
      </c>
      <c r="AQ19" s="6">
        <v>2.3357731324644644E-2</v>
      </c>
      <c r="AR19" s="6">
        <v>4.4715290659497788E-3</v>
      </c>
      <c r="AS19" s="6">
        <v>0.15553774908584472</v>
      </c>
      <c r="AT19" s="6">
        <v>1.7317597963863101</v>
      </c>
      <c r="AU19" s="6">
        <f t="shared" si="4"/>
        <v>8.2412945144234293E-2</v>
      </c>
      <c r="AV19" s="6">
        <f t="shared" si="5"/>
        <v>2.3462645224731099E-2</v>
      </c>
      <c r="AX19" s="6">
        <f t="shared" si="6"/>
        <v>0.11769947589126034</v>
      </c>
      <c r="AY19" s="6">
        <f t="shared" si="0"/>
        <v>4.5779768153812395</v>
      </c>
      <c r="AZ19" s="9">
        <v>13.314937074897406</v>
      </c>
      <c r="BA19" s="23">
        <f t="shared" si="7"/>
        <v>1002.4176713427138</v>
      </c>
      <c r="BB19" s="12"/>
    </row>
    <row r="20" spans="1:54" x14ac:dyDescent="0.25">
      <c r="B20" t="s">
        <v>45</v>
      </c>
      <c r="C20" t="s">
        <v>30</v>
      </c>
      <c r="D20" s="5" t="s">
        <v>31</v>
      </c>
      <c r="F20" s="5">
        <v>2</v>
      </c>
      <c r="G20" s="5">
        <v>4</v>
      </c>
      <c r="H20" s="6">
        <v>4.8028499999999994</v>
      </c>
      <c r="I20" s="6">
        <v>53.234549999999999</v>
      </c>
      <c r="J20" s="6">
        <v>0.99604999999999999</v>
      </c>
      <c r="K20" s="6">
        <v>16.476299999999998</v>
      </c>
      <c r="L20" s="6">
        <v>0.39460000000000001</v>
      </c>
      <c r="M20" s="6">
        <v>7.8100000000000003E-2</v>
      </c>
      <c r="N20" s="6">
        <v>2.0663499999999999</v>
      </c>
      <c r="O20" s="6">
        <v>0.63660000000000005</v>
      </c>
      <c r="P20" s="6">
        <v>0</v>
      </c>
      <c r="Q20" s="6">
        <v>4.2800000000000005E-2</v>
      </c>
      <c r="R20" s="6">
        <v>1.8450000000000001E-2</v>
      </c>
      <c r="S20" s="6">
        <v>21.737749999999998</v>
      </c>
      <c r="T20" s="8">
        <v>100.48439999999999</v>
      </c>
      <c r="U20" s="6">
        <v>0.83623517898119193</v>
      </c>
      <c r="V20" s="6">
        <v>6.929148987361991E-2</v>
      </c>
      <c r="W20" s="6">
        <v>6.1977121220505131E-2</v>
      </c>
      <c r="X20" s="6">
        <v>0.88213015889946544</v>
      </c>
      <c r="Y20" s="6">
        <f t="shared" si="1"/>
        <v>6.5646269788989992E-2</v>
      </c>
      <c r="Z20" s="6">
        <f t="shared" si="2"/>
        <v>0.89849310485797562</v>
      </c>
      <c r="AB20" s="5">
        <v>2</v>
      </c>
      <c r="AC20" s="5">
        <v>4</v>
      </c>
      <c r="AD20" s="6">
        <v>3.5845000000000002</v>
      </c>
      <c r="AE20" s="6">
        <v>56.057500000000005</v>
      </c>
      <c r="AF20" s="6">
        <v>3.9699999999999999E-2</v>
      </c>
      <c r="AG20" s="6">
        <v>34.332000000000001</v>
      </c>
      <c r="AH20" s="6">
        <v>9.9750000000000005E-2</v>
      </c>
      <c r="AI20" s="6">
        <v>0.1336</v>
      </c>
      <c r="AJ20" s="6">
        <v>5.3629999999999995</v>
      </c>
      <c r="AK20" s="6">
        <v>0.30579999999999996</v>
      </c>
      <c r="AL20" s="6">
        <v>4.5000000000000005E-3</v>
      </c>
      <c r="AM20" s="6">
        <v>9.2299999999999993E-2</v>
      </c>
      <c r="AN20" s="6">
        <v>6.1500000000000001E-3</v>
      </c>
      <c r="AO20" s="6">
        <v>0.55929999999999991</v>
      </c>
      <c r="AP20" s="8">
        <f t="shared" si="3"/>
        <v>100.57809999999999</v>
      </c>
      <c r="AQ20" s="6">
        <v>2.0446790604670265E-2</v>
      </c>
      <c r="AR20" s="6">
        <v>2.6309732569862144E-3</v>
      </c>
      <c r="AS20" s="6">
        <v>0.15312249220625923</v>
      </c>
      <c r="AT20" s="6">
        <v>1.7466710008573734</v>
      </c>
      <c r="AU20" s="6">
        <f t="shared" si="4"/>
        <v>8.0599545563940125E-2</v>
      </c>
      <c r="AV20" s="6">
        <f t="shared" si="5"/>
        <v>2.0500727470393634E-2</v>
      </c>
      <c r="AX20" s="6">
        <f t="shared" si="6"/>
        <v>0.10363141452864758</v>
      </c>
      <c r="AY20" s="6">
        <f t="shared" si="0"/>
        <v>5.1389025566733038</v>
      </c>
      <c r="AZ20" s="9">
        <v>10.023653411524068</v>
      </c>
      <c r="BA20" s="23">
        <f t="shared" si="7"/>
        <v>960.41978628272943</v>
      </c>
      <c r="BB20" s="12"/>
    </row>
    <row r="21" spans="1:54" x14ac:dyDescent="0.25">
      <c r="B21" t="s">
        <v>46</v>
      </c>
      <c r="C21" t="s">
        <v>47</v>
      </c>
      <c r="D21" s="5" t="s">
        <v>31</v>
      </c>
      <c r="F21" s="5">
        <v>2</v>
      </c>
      <c r="G21" s="5">
        <v>4</v>
      </c>
      <c r="H21" s="6">
        <v>2.4477500000000001</v>
      </c>
      <c r="I21" s="6">
        <v>54.470799999999997</v>
      </c>
      <c r="J21" s="6">
        <v>0.84245000000000003</v>
      </c>
      <c r="K21" s="6">
        <v>17.322400000000002</v>
      </c>
      <c r="L21" s="6">
        <v>3.5000000000000003E-2</v>
      </c>
      <c r="M21" s="6">
        <v>6.4549999999999996E-2</v>
      </c>
      <c r="N21" s="6">
        <v>2.0550999999999999</v>
      </c>
      <c r="O21" s="6">
        <v>0.90060000000000007</v>
      </c>
      <c r="P21" s="6">
        <v>3.4499999999999999E-3</v>
      </c>
      <c r="Q21" s="6">
        <v>4.2700000000000002E-2</v>
      </c>
      <c r="R21" s="6">
        <v>1.1849999999999999E-2</v>
      </c>
      <c r="S21" s="6">
        <v>22.12895</v>
      </c>
      <c r="T21" s="8">
        <v>100.32559999999998</v>
      </c>
      <c r="U21" s="6">
        <v>0.85285246471275578</v>
      </c>
      <c r="V21" s="6">
        <v>5.8742665753321426E-2</v>
      </c>
      <c r="W21" s="6">
        <v>6.1870212627880831E-2</v>
      </c>
      <c r="X21" s="6">
        <v>0.92917767668413831</v>
      </c>
      <c r="Y21" s="6">
        <f t="shared" si="1"/>
        <v>6.2429084704303084E-2</v>
      </c>
      <c r="Z21" s="6">
        <f t="shared" si="2"/>
        <v>0.90607789568548081</v>
      </c>
      <c r="AB21" s="5">
        <v>2</v>
      </c>
      <c r="AC21" s="5">
        <v>4</v>
      </c>
      <c r="AD21" s="6">
        <v>1.8606</v>
      </c>
      <c r="AE21" s="6">
        <v>57.360900000000001</v>
      </c>
      <c r="AF21" s="6">
        <v>3.6900000000000002E-2</v>
      </c>
      <c r="AG21" s="6">
        <v>35.306899999999999</v>
      </c>
      <c r="AH21" s="6">
        <v>2.07E-2</v>
      </c>
      <c r="AI21" s="6">
        <v>0.13159999999999999</v>
      </c>
      <c r="AJ21" s="6">
        <v>5.1564999999999994</v>
      </c>
      <c r="AK21" s="6">
        <v>0.42735000000000001</v>
      </c>
      <c r="AL21" s="6">
        <v>1.61E-2</v>
      </c>
      <c r="AM21" s="6">
        <v>9.5250000000000001E-2</v>
      </c>
      <c r="AN21" s="6">
        <v>2.9999999999999997E-4</v>
      </c>
      <c r="AO21" s="6">
        <v>0.55295000000000005</v>
      </c>
      <c r="AP21" s="8">
        <f t="shared" si="3"/>
        <v>100.96605</v>
      </c>
      <c r="AQ21" s="6">
        <v>2.013099789475873E-2</v>
      </c>
      <c r="AR21" s="6">
        <v>2.4281614817092409E-3</v>
      </c>
      <c r="AS21" s="6">
        <v>0.146492944557292</v>
      </c>
      <c r="AT21" s="6">
        <v>1.788865969783624</v>
      </c>
      <c r="AU21" s="6">
        <f t="shared" si="4"/>
        <v>7.5692908158681252E-2</v>
      </c>
      <c r="AV21" s="6">
        <f t="shared" si="5"/>
        <v>2.0179998189062374E-2</v>
      </c>
      <c r="AX21" s="6">
        <f t="shared" si="6"/>
        <v>9.5856488070185417E-2</v>
      </c>
      <c r="AY21" s="6">
        <f t="shared" si="0"/>
        <v>5.4985706513381079</v>
      </c>
      <c r="AZ21" s="9">
        <v>14.77996810531514</v>
      </c>
      <c r="BA21" s="23">
        <f t="shared" si="7"/>
        <v>949.19965440242947</v>
      </c>
      <c r="BB21" s="12"/>
    </row>
    <row r="22" spans="1:54" x14ac:dyDescent="0.25">
      <c r="B22" t="s">
        <v>48</v>
      </c>
      <c r="C22" t="s">
        <v>49</v>
      </c>
      <c r="D22" s="5" t="s">
        <v>31</v>
      </c>
      <c r="F22" s="5">
        <v>2</v>
      </c>
      <c r="G22" s="5">
        <v>4</v>
      </c>
      <c r="H22" s="6">
        <v>6.0146499999999996</v>
      </c>
      <c r="I22" s="6">
        <v>52.945700000000002</v>
      </c>
      <c r="J22" s="6">
        <v>1.6375999999999999</v>
      </c>
      <c r="K22" s="6">
        <v>15.390499999999999</v>
      </c>
      <c r="L22" s="6">
        <v>0.54180000000000006</v>
      </c>
      <c r="M22" s="6">
        <v>8.0649999999999999E-2</v>
      </c>
      <c r="N22" s="6">
        <v>2.2294</v>
      </c>
      <c r="O22" s="6">
        <v>0.68989999999999996</v>
      </c>
      <c r="P22" s="6">
        <v>0</v>
      </c>
      <c r="Q22" s="6">
        <v>4.4400000000000002E-2</v>
      </c>
      <c r="R22" s="6">
        <v>1.8450000000000001E-2</v>
      </c>
      <c r="S22" s="6">
        <v>20.841850000000001</v>
      </c>
      <c r="T22" s="8">
        <v>100.4349</v>
      </c>
      <c r="U22" s="6">
        <v>0.80168870872823705</v>
      </c>
      <c r="V22" s="6">
        <v>0.11399169657215802</v>
      </c>
      <c r="W22" s="6">
        <v>6.7034833016833148E-2</v>
      </c>
      <c r="X22" s="6">
        <v>0.82377742123372233</v>
      </c>
      <c r="Y22" s="6">
        <f t="shared" si="1"/>
        <v>7.5251359303796145E-2</v>
      </c>
      <c r="Z22" s="6">
        <f t="shared" si="2"/>
        <v>0.90483204912032511</v>
      </c>
      <c r="AB22" s="5">
        <v>2</v>
      </c>
      <c r="AC22" s="5">
        <v>4</v>
      </c>
      <c r="AD22" s="6">
        <v>3.4677500000000001</v>
      </c>
      <c r="AE22" s="6">
        <v>56.146349999999998</v>
      </c>
      <c r="AF22" s="6">
        <v>6.1399999999999996E-2</v>
      </c>
      <c r="AG22" s="6">
        <v>33.953199999999995</v>
      </c>
      <c r="AH22" s="6">
        <v>7.0750000000000007E-2</v>
      </c>
      <c r="AI22" s="6">
        <v>0.14789999999999998</v>
      </c>
      <c r="AJ22" s="6">
        <v>6.0857000000000001</v>
      </c>
      <c r="AK22" s="6">
        <v>0.23344999999999999</v>
      </c>
      <c r="AL22" s="6">
        <v>8.7500000000000008E-3</v>
      </c>
      <c r="AM22" s="6">
        <v>9.1399999999999995E-2</v>
      </c>
      <c r="AN22" s="6">
        <v>1.9E-3</v>
      </c>
      <c r="AO22" s="6">
        <v>0.49135000000000001</v>
      </c>
      <c r="AP22" s="8">
        <f t="shared" si="3"/>
        <v>100.75990000000002</v>
      </c>
      <c r="AQ22" s="6">
        <v>1.8020787974211215E-2</v>
      </c>
      <c r="AR22" s="6">
        <v>4.0718356965108848E-3</v>
      </c>
      <c r="AS22" s="6">
        <v>0.17441297068132294</v>
      </c>
      <c r="AT22" s="6">
        <v>1.7309800351321947</v>
      </c>
      <c r="AU22" s="6">
        <f t="shared" si="4"/>
        <v>9.1536481003747783E-2</v>
      </c>
      <c r="AV22" s="6">
        <f t="shared" si="5"/>
        <v>1.8094465665416951E-2</v>
      </c>
      <c r="AX22" s="6">
        <f t="shared" si="6"/>
        <v>9.6921697201929127E-2</v>
      </c>
      <c r="AY22" s="6">
        <f t="shared" si="0"/>
        <v>5.4468645595868113</v>
      </c>
      <c r="AZ22" s="9">
        <v>14.490026228537243</v>
      </c>
      <c r="BA22" s="23">
        <f t="shared" si="7"/>
        <v>941.79343267148499</v>
      </c>
      <c r="BB22" s="12"/>
    </row>
    <row r="23" spans="1:54" x14ac:dyDescent="0.25">
      <c r="B23" t="s">
        <v>50</v>
      </c>
      <c r="C23" t="s">
        <v>49</v>
      </c>
      <c r="D23" s="5" t="s">
        <v>31</v>
      </c>
      <c r="F23" s="5">
        <v>2</v>
      </c>
      <c r="G23" s="5">
        <v>9</v>
      </c>
      <c r="H23" s="6">
        <v>5.9478</v>
      </c>
      <c r="I23" s="6">
        <v>52.697600000000001</v>
      </c>
      <c r="J23" s="6">
        <v>1.5840000000000001</v>
      </c>
      <c r="K23" s="6">
        <v>15.2966</v>
      </c>
      <c r="L23" s="6">
        <v>0.59119999999999995</v>
      </c>
      <c r="M23" s="6">
        <v>7.5999999999999998E-2</v>
      </c>
      <c r="N23" s="6">
        <v>2.5436000000000001</v>
      </c>
      <c r="O23" s="6">
        <v>0.7046</v>
      </c>
      <c r="P23" s="6">
        <v>5.9999999999999995E-4</v>
      </c>
      <c r="Q23" s="6">
        <v>4.6100000000000002E-2</v>
      </c>
      <c r="R23" s="6">
        <v>1.37E-2</v>
      </c>
      <c r="S23" s="6">
        <v>20.8537</v>
      </c>
      <c r="T23" s="8">
        <v>100.35550000000001</v>
      </c>
      <c r="U23" s="6">
        <v>0.80375139956520258</v>
      </c>
      <c r="V23" s="6">
        <v>0.11066559402511832</v>
      </c>
      <c r="W23" s="6">
        <v>7.6519177764528282E-2</v>
      </c>
      <c r="X23" s="6">
        <v>0.81946209964451389</v>
      </c>
      <c r="Y23" s="6">
        <f t="shared" si="1"/>
        <v>8.540265259314675E-2</v>
      </c>
      <c r="Z23" s="6">
        <f t="shared" si="2"/>
        <v>0.90376735024002175</v>
      </c>
      <c r="AB23" s="5">
        <v>2</v>
      </c>
      <c r="AC23" s="5">
        <v>10</v>
      </c>
      <c r="AD23" s="6">
        <v>3.3666</v>
      </c>
      <c r="AE23" s="6">
        <v>56.230850000000004</v>
      </c>
      <c r="AF23" s="6">
        <v>5.91E-2</v>
      </c>
      <c r="AG23" s="6">
        <v>34.10295</v>
      </c>
      <c r="AH23" s="6">
        <v>8.0049999999999996E-2</v>
      </c>
      <c r="AI23" s="6">
        <v>0.14279999999999998</v>
      </c>
      <c r="AJ23" s="6">
        <v>5.9337999999999997</v>
      </c>
      <c r="AK23" s="6">
        <v>0.23380000000000001</v>
      </c>
      <c r="AL23" s="6">
        <v>7.5500000000000003E-3</v>
      </c>
      <c r="AM23" s="6">
        <v>9.2799999999999994E-2</v>
      </c>
      <c r="AN23" s="6">
        <v>5.0000000000000001E-4</v>
      </c>
      <c r="AO23" s="6">
        <v>0.46684999999999999</v>
      </c>
      <c r="AP23" s="8">
        <f t="shared" si="3"/>
        <v>100.71764999999999</v>
      </c>
      <c r="AQ23" s="6">
        <v>1.7050124952462289E-2</v>
      </c>
      <c r="AR23" s="6">
        <v>3.9171987812902358E-3</v>
      </c>
      <c r="AS23" s="6">
        <v>0.16970884769196434</v>
      </c>
      <c r="AT23" s="6">
        <v>1.7380148532885638</v>
      </c>
      <c r="AU23" s="6">
        <f t="shared" si="4"/>
        <v>8.8958819143850718E-2</v>
      </c>
      <c r="AV23" s="6">
        <f t="shared" si="5"/>
        <v>1.7117176334739862E-2</v>
      </c>
      <c r="AX23" s="6">
        <f t="shared" si="6"/>
        <v>9.7908567982822076E-2</v>
      </c>
      <c r="AY23" s="6">
        <f t="shared" si="0"/>
        <v>5.3996802877143031</v>
      </c>
      <c r="AZ23" s="9">
        <v>14.69023008532271</v>
      </c>
      <c r="BA23" s="23">
        <f t="shared" si="7"/>
        <v>947.81770390061376</v>
      </c>
      <c r="BB23" s="12"/>
    </row>
    <row r="24" spans="1:54" x14ac:dyDescent="0.25">
      <c r="B24" t="s">
        <v>51</v>
      </c>
      <c r="C24" t="s">
        <v>49</v>
      </c>
      <c r="D24" s="5" t="s">
        <v>31</v>
      </c>
      <c r="F24" s="5">
        <v>3</v>
      </c>
      <c r="G24" s="5">
        <v>15</v>
      </c>
      <c r="H24" s="6">
        <v>6.1806999999999999</v>
      </c>
      <c r="I24" s="6">
        <v>52.456800000000001</v>
      </c>
      <c r="J24" s="6">
        <v>1.6792</v>
      </c>
      <c r="K24" s="6">
        <v>15.9255</v>
      </c>
      <c r="L24" s="6">
        <v>0.29189999999999999</v>
      </c>
      <c r="M24" s="6">
        <v>9.0999999999999998E-2</v>
      </c>
      <c r="N24" s="6">
        <v>2.9908000000000001</v>
      </c>
      <c r="O24" s="6">
        <v>1.1549</v>
      </c>
      <c r="P24" s="6">
        <v>8.0000000000000004E-4</v>
      </c>
      <c r="Q24" s="6">
        <v>4.65E-2</v>
      </c>
      <c r="R24" s="6">
        <v>3.6700000000000003E-2</v>
      </c>
      <c r="S24" s="6">
        <v>19.2182</v>
      </c>
      <c r="T24" s="8">
        <v>100.07299999999996</v>
      </c>
      <c r="U24" s="6">
        <v>0.741240011781227</v>
      </c>
      <c r="V24" s="6">
        <v>0.11706021741070624</v>
      </c>
      <c r="W24" s="6">
        <v>8.9770786319141996E-2</v>
      </c>
      <c r="X24" s="6">
        <v>0.85450655497396799</v>
      </c>
      <c r="Y24" s="6">
        <f t="shared" si="1"/>
        <v>9.5068241493763153E-2</v>
      </c>
      <c r="Z24" s="6">
        <f t="shared" si="2"/>
        <v>0.83951366378291337</v>
      </c>
      <c r="AB24" s="5">
        <v>3</v>
      </c>
      <c r="AC24" s="5">
        <v>17</v>
      </c>
      <c r="AD24" s="6">
        <v>4.4508000000000001</v>
      </c>
      <c r="AE24" s="6">
        <v>55.226599999999998</v>
      </c>
      <c r="AF24" s="6">
        <v>0.1295</v>
      </c>
      <c r="AG24" s="6">
        <v>33.435699999999997</v>
      </c>
      <c r="AH24" s="6">
        <v>8.09E-2</v>
      </c>
      <c r="AI24" s="6">
        <v>0.1363</v>
      </c>
      <c r="AJ24" s="6">
        <v>5.7702</v>
      </c>
      <c r="AK24" s="6">
        <v>0.58099999999999996</v>
      </c>
      <c r="AL24" s="6">
        <v>1.6400000000000001E-2</v>
      </c>
      <c r="AM24" s="6">
        <v>9.6299999999999997E-2</v>
      </c>
      <c r="AN24" s="6">
        <v>8.0000000000000002E-3</v>
      </c>
      <c r="AO24" s="6">
        <v>0.86</v>
      </c>
      <c r="AP24" s="8">
        <f t="shared" si="3"/>
        <v>100.79170000000001</v>
      </c>
      <c r="AQ24" s="6">
        <v>3.146843447102337E-2</v>
      </c>
      <c r="AR24" s="6">
        <v>8.6341679256284436E-3</v>
      </c>
      <c r="AS24" s="6">
        <v>0.16476392902982692</v>
      </c>
      <c r="AT24" s="6">
        <v>1.7012730113795695</v>
      </c>
      <c r="AU24" s="6">
        <f t="shared" si="4"/>
        <v>8.8296177563172346E-2</v>
      </c>
      <c r="AV24" s="6">
        <f t="shared" si="5"/>
        <v>3.1742504585998914E-2</v>
      </c>
      <c r="AX24" s="6">
        <f>(1-Z24)/(1-AV24)</f>
        <v>0.16574757952012234</v>
      </c>
      <c r="AY24" s="6">
        <f t="shared" si="0"/>
        <v>3.2302486597388169</v>
      </c>
      <c r="AZ24" s="9">
        <v>12.466633083862229</v>
      </c>
      <c r="BA24" s="23">
        <f>(23664+(24.9+126.3*Y24)*AZ24)/(13.38+AY24+11.59*AU24)-273.15</f>
        <v>1094.9260396110658</v>
      </c>
      <c r="BB24" s="12"/>
    </row>
    <row r="25" spans="1:54" x14ac:dyDescent="0.25">
      <c r="B25" t="s">
        <v>52</v>
      </c>
      <c r="C25" t="s">
        <v>30</v>
      </c>
      <c r="D25" s="5" t="s">
        <v>31</v>
      </c>
      <c r="F25" s="5">
        <v>1</v>
      </c>
      <c r="G25" s="5">
        <v>8</v>
      </c>
      <c r="H25" s="6">
        <v>3.649</v>
      </c>
      <c r="I25" s="6">
        <v>54.141500000000001</v>
      </c>
      <c r="J25" s="6">
        <v>1.2454499999999999</v>
      </c>
      <c r="K25" s="6">
        <v>16.750299999999999</v>
      </c>
      <c r="L25" s="6">
        <v>8.9249999999999996E-2</v>
      </c>
      <c r="M25" s="6">
        <v>7.6800000000000007E-2</v>
      </c>
      <c r="N25" s="6">
        <v>2.0660500000000002</v>
      </c>
      <c r="O25" s="6">
        <v>1.4360999999999999</v>
      </c>
      <c r="P25" s="6">
        <v>1.0249999999999999E-2</v>
      </c>
      <c r="Q25" s="6">
        <v>4.7100000000000003E-2</v>
      </c>
      <c r="R25" s="6">
        <v>2.01E-2</v>
      </c>
      <c r="S25" s="6">
        <v>21.069650000000003</v>
      </c>
      <c r="T25" s="8">
        <v>100.60155</v>
      </c>
      <c r="U25" s="6">
        <v>0.80844571012164557</v>
      </c>
      <c r="V25" s="6">
        <v>8.6530050700822467E-2</v>
      </c>
      <c r="W25" s="6">
        <v>6.1956334050534349E-2</v>
      </c>
      <c r="X25" s="6">
        <v>0.89572904031591905</v>
      </c>
      <c r="Y25" s="6">
        <f t="shared" si="1"/>
        <v>6.4693829214548568E-2</v>
      </c>
      <c r="Z25" s="6">
        <f t="shared" si="2"/>
        <v>0.88502715468844095</v>
      </c>
      <c r="AB25" s="5">
        <v>1</v>
      </c>
      <c r="AC25" s="5">
        <v>5</v>
      </c>
      <c r="AD25" s="6">
        <v>2.3734000000000002</v>
      </c>
      <c r="AE25" s="6">
        <v>57.379399999999997</v>
      </c>
      <c r="AF25" s="6">
        <v>5.9200000000000003E-2</v>
      </c>
      <c r="AG25" s="6">
        <v>35.370399999999997</v>
      </c>
      <c r="AH25" s="6">
        <v>3.8100000000000002E-2</v>
      </c>
      <c r="AI25" s="6">
        <v>0.1232</v>
      </c>
      <c r="AJ25" s="6">
        <v>4.8586</v>
      </c>
      <c r="AK25" s="6">
        <v>0.53059999999999996</v>
      </c>
      <c r="AL25" s="6">
        <v>1.47E-2</v>
      </c>
      <c r="AM25" s="6">
        <v>0.09</v>
      </c>
      <c r="AN25" s="6">
        <v>6.3E-3</v>
      </c>
      <c r="AO25" s="6">
        <v>0.60160000000000002</v>
      </c>
      <c r="AP25" s="8">
        <f t="shared" si="3"/>
        <v>101.4455</v>
      </c>
      <c r="AQ25" s="6">
        <v>2.1830864829340636E-2</v>
      </c>
      <c r="AR25" s="6">
        <v>3.8799790330983912E-3</v>
      </c>
      <c r="AS25" s="6">
        <v>0.13732499257700523</v>
      </c>
      <c r="AT25" s="6">
        <v>1.7820587707032223</v>
      </c>
      <c r="AU25" s="6">
        <f t="shared" si="4"/>
        <v>7.1546396923936023E-2</v>
      </c>
      <c r="AV25" s="6">
        <f t="shared" si="5"/>
        <v>2.1915898054282776E-2</v>
      </c>
      <c r="AX25" s="6">
        <f t="shared" si="6"/>
        <v>0.11754903804574868</v>
      </c>
      <c r="AY25" s="6">
        <f t="shared" si="0"/>
        <v>4.5834514714749615</v>
      </c>
    </row>
    <row r="27" spans="1:54" x14ac:dyDescent="0.25">
      <c r="BA27" s="23"/>
    </row>
    <row r="28" spans="1:54" x14ac:dyDescent="0.25">
      <c r="B28" t="s">
        <v>53</v>
      </c>
      <c r="C28" t="s">
        <v>54</v>
      </c>
      <c r="BA28" s="23"/>
    </row>
    <row r="29" spans="1:54" x14ac:dyDescent="0.25">
      <c r="C29" t="s">
        <v>55</v>
      </c>
      <c r="BA29" s="23"/>
    </row>
    <row r="30" spans="1:54" x14ac:dyDescent="0.25">
      <c r="B30" t="s">
        <v>56</v>
      </c>
      <c r="C30" t="s">
        <v>57</v>
      </c>
    </row>
    <row r="32" spans="1:54" x14ac:dyDescent="0.25">
      <c r="B3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F863D3-9E8A-4639-8EC5-29C7D38CF599}">
  <dimension ref="A1:AK47"/>
  <sheetViews>
    <sheetView tabSelected="1" workbookViewId="0">
      <selection activeCell="M52" sqref="M52"/>
    </sheetView>
  </sheetViews>
  <sheetFormatPr defaultRowHeight="15" x14ac:dyDescent="0.25"/>
  <cols>
    <col min="1" max="1" width="12.7109375" customWidth="1"/>
    <col min="2" max="2" width="13.5703125" customWidth="1"/>
    <col min="4" max="4" width="11.85546875" customWidth="1"/>
    <col min="5" max="5" width="9.7109375" customWidth="1"/>
    <col min="31" max="31" width="12" customWidth="1"/>
  </cols>
  <sheetData>
    <row r="1" spans="1:37" ht="45" x14ac:dyDescent="0.25">
      <c r="A1" s="30" t="s">
        <v>86</v>
      </c>
      <c r="B1" s="30" t="s">
        <v>1</v>
      </c>
      <c r="C1" s="30" t="s">
        <v>87</v>
      </c>
      <c r="D1" s="30" t="s">
        <v>88</v>
      </c>
      <c r="E1" s="30" t="s">
        <v>89</v>
      </c>
      <c r="F1" s="30" t="s">
        <v>90</v>
      </c>
      <c r="G1" s="30" t="s">
        <v>91</v>
      </c>
      <c r="H1" s="30" t="s">
        <v>92</v>
      </c>
      <c r="I1" s="30" t="s">
        <v>93</v>
      </c>
      <c r="J1" s="30" t="s">
        <v>94</v>
      </c>
      <c r="K1" s="30" t="s">
        <v>95</v>
      </c>
      <c r="L1" s="31" t="s">
        <v>96</v>
      </c>
      <c r="M1" s="30" t="s">
        <v>97</v>
      </c>
      <c r="N1" s="31" t="s">
        <v>98</v>
      </c>
      <c r="O1" s="30" t="s">
        <v>97</v>
      </c>
      <c r="P1" s="30" t="s">
        <v>97</v>
      </c>
      <c r="Q1" s="30" t="s">
        <v>90</v>
      </c>
      <c r="R1" s="30" t="s">
        <v>91</v>
      </c>
      <c r="S1" s="30" t="s">
        <v>92</v>
      </c>
      <c r="T1" s="30" t="s">
        <v>93</v>
      </c>
      <c r="U1" s="30" t="s">
        <v>94</v>
      </c>
      <c r="V1" s="30" t="s">
        <v>95</v>
      </c>
      <c r="W1" s="31" t="s">
        <v>99</v>
      </c>
      <c r="X1" s="30" t="s">
        <v>90</v>
      </c>
      <c r="Y1" s="30" t="s">
        <v>91</v>
      </c>
      <c r="Z1" s="30" t="s">
        <v>92</v>
      </c>
      <c r="AA1" s="30" t="s">
        <v>93</v>
      </c>
      <c r="AB1" s="30" t="s">
        <v>94</v>
      </c>
      <c r="AC1" s="30" t="s">
        <v>95</v>
      </c>
      <c r="AD1" s="31" t="s">
        <v>100</v>
      </c>
      <c r="AE1" s="30" t="s">
        <v>101</v>
      </c>
      <c r="AF1" s="30" t="s">
        <v>90</v>
      </c>
      <c r="AG1" s="30" t="s">
        <v>91</v>
      </c>
      <c r="AH1" s="30" t="s">
        <v>92</v>
      </c>
      <c r="AI1" s="30" t="s">
        <v>93</v>
      </c>
      <c r="AJ1" s="30" t="s">
        <v>94</v>
      </c>
      <c r="AK1" s="30" t="s">
        <v>95</v>
      </c>
    </row>
    <row r="2" spans="1:37" x14ac:dyDescent="0.25">
      <c r="A2" s="30"/>
      <c r="B2" s="30" t="s">
        <v>102</v>
      </c>
      <c r="C2" s="30" t="s">
        <v>103</v>
      </c>
      <c r="D2" s="30" t="s">
        <v>103</v>
      </c>
      <c r="E2" s="30" t="s">
        <v>103</v>
      </c>
      <c r="F2" s="30" t="s">
        <v>104</v>
      </c>
      <c r="G2" s="30" t="s">
        <v>104</v>
      </c>
      <c r="H2" s="30" t="s">
        <v>104</v>
      </c>
      <c r="I2" s="30" t="s">
        <v>104</v>
      </c>
      <c r="J2" s="30" t="s">
        <v>104</v>
      </c>
      <c r="K2" s="30" t="s">
        <v>104</v>
      </c>
      <c r="L2" s="30"/>
      <c r="M2" s="30"/>
      <c r="N2" s="30"/>
      <c r="O2" s="30"/>
      <c r="P2" s="30"/>
      <c r="Q2" s="30" t="s">
        <v>105</v>
      </c>
      <c r="R2" s="30" t="s">
        <v>105</v>
      </c>
      <c r="S2" s="30" t="s">
        <v>105</v>
      </c>
      <c r="T2" s="30" t="s">
        <v>105</v>
      </c>
      <c r="U2" s="30" t="s">
        <v>105</v>
      </c>
      <c r="V2" s="30" t="s">
        <v>105</v>
      </c>
      <c r="W2" s="30"/>
      <c r="X2" s="30" t="s">
        <v>106</v>
      </c>
      <c r="Y2" s="30" t="s">
        <v>106</v>
      </c>
      <c r="Z2" s="30" t="s">
        <v>106</v>
      </c>
      <c r="AA2" s="30" t="s">
        <v>106</v>
      </c>
      <c r="AB2" s="30" t="s">
        <v>106</v>
      </c>
      <c r="AC2" s="30" t="s">
        <v>106</v>
      </c>
      <c r="AD2" s="30" t="s">
        <v>106</v>
      </c>
      <c r="AE2" s="30"/>
      <c r="AF2" s="30"/>
      <c r="AG2" s="30"/>
      <c r="AH2" s="30"/>
      <c r="AI2" s="30"/>
      <c r="AJ2" s="30"/>
      <c r="AK2" s="30"/>
    </row>
    <row r="3" spans="1:37" x14ac:dyDescent="0.25">
      <c r="A3" s="30"/>
      <c r="B3" s="30" t="s">
        <v>107</v>
      </c>
      <c r="C3" s="30"/>
      <c r="D3" s="30"/>
      <c r="E3" s="30"/>
      <c r="F3" s="30">
        <v>3.9</v>
      </c>
      <c r="G3" s="30">
        <v>3.5</v>
      </c>
      <c r="H3" s="30">
        <v>7</v>
      </c>
      <c r="I3" s="30">
        <v>7.6</v>
      </c>
      <c r="J3" s="30">
        <v>7.1</v>
      </c>
      <c r="K3" s="30">
        <v>0.35</v>
      </c>
      <c r="L3" s="30"/>
      <c r="M3" s="30"/>
      <c r="N3" s="30"/>
      <c r="O3" s="30"/>
      <c r="P3" s="38"/>
      <c r="Q3" s="38"/>
      <c r="R3" s="30"/>
      <c r="S3" s="30"/>
      <c r="T3" s="30"/>
      <c r="U3" s="30"/>
      <c r="V3" s="30"/>
      <c r="W3" s="30"/>
      <c r="X3" s="38"/>
      <c r="Y3" s="38"/>
      <c r="Z3" s="38"/>
      <c r="AA3" s="38"/>
      <c r="AB3" s="30"/>
      <c r="AC3" s="38"/>
      <c r="AD3" s="38"/>
      <c r="AE3" s="30"/>
      <c r="AF3" s="30"/>
      <c r="AG3" s="30"/>
      <c r="AH3" s="30"/>
      <c r="AI3" s="30"/>
      <c r="AJ3" s="30"/>
      <c r="AK3" s="30"/>
    </row>
    <row r="4" spans="1:37" x14ac:dyDescent="0.25">
      <c r="A4" s="30" t="s">
        <v>108</v>
      </c>
      <c r="B4" s="30" t="s">
        <v>109</v>
      </c>
      <c r="C4" s="30">
        <v>0.49764999999999998</v>
      </c>
      <c r="D4" s="30">
        <v>2.232E-2</v>
      </c>
      <c r="E4" s="30">
        <v>9.7300000000000008E-3</v>
      </c>
      <c r="F4" s="30">
        <v>2.33</v>
      </c>
      <c r="G4" s="30">
        <v>2.06</v>
      </c>
      <c r="H4" s="30">
        <v>4.13</v>
      </c>
      <c r="I4" s="30">
        <v>4.25</v>
      </c>
      <c r="J4" s="30">
        <v>2.2799999999999998</v>
      </c>
      <c r="K4" s="30">
        <v>7.4099999999999999E-2</v>
      </c>
      <c r="L4" s="30">
        <v>0.153</v>
      </c>
      <c r="M4" s="30">
        <v>8.9999999999999993E-3</v>
      </c>
      <c r="N4" s="30">
        <v>0.11824999999999999</v>
      </c>
      <c r="O4" s="30">
        <v>3.0000000000000001E-5</v>
      </c>
      <c r="P4" s="30"/>
      <c r="Q4" s="30">
        <v>0</v>
      </c>
      <c r="R4" s="30">
        <v>5.8000000000000003E-2</v>
      </c>
      <c r="S4" s="30">
        <v>6.5000000000000002E-2</v>
      </c>
      <c r="T4" s="30">
        <v>0.121</v>
      </c>
      <c r="U4" s="30">
        <v>8.5999999999999993E-2</v>
      </c>
      <c r="V4" s="30">
        <v>5.0000000000000001E-3</v>
      </c>
      <c r="W4" s="30"/>
      <c r="X4" s="30">
        <v>0.01</v>
      </c>
      <c r="Y4" s="30">
        <v>0.13</v>
      </c>
      <c r="Z4" s="30">
        <v>0.02</v>
      </c>
      <c r="AA4" s="30">
        <v>1.49</v>
      </c>
      <c r="AB4" s="30">
        <v>0.54</v>
      </c>
      <c r="AC4" s="30">
        <v>8.9</v>
      </c>
      <c r="AD4" s="30">
        <v>8.0000000000000002E-3</v>
      </c>
      <c r="AE4" s="30"/>
      <c r="AF4" s="30">
        <v>0.59699999999999998</v>
      </c>
      <c r="AG4" s="30">
        <v>0.58899999999999997</v>
      </c>
      <c r="AH4" s="30">
        <v>0.59</v>
      </c>
      <c r="AI4" s="30">
        <v>0.55900000000000005</v>
      </c>
      <c r="AJ4" s="30">
        <v>0.32200000000000001</v>
      </c>
      <c r="AK4" s="30">
        <v>0.21199999999999999</v>
      </c>
    </row>
    <row r="5" spans="1:37" x14ac:dyDescent="0.25">
      <c r="A5" s="30" t="s">
        <v>110</v>
      </c>
      <c r="B5" s="30" t="s">
        <v>37</v>
      </c>
      <c r="C5" s="30">
        <v>0.48932999999999999</v>
      </c>
      <c r="D5" s="30">
        <v>2.206E-2</v>
      </c>
      <c r="E5" s="30">
        <v>1.0840000000000001E-2</v>
      </c>
      <c r="F5" s="30">
        <v>3.8</v>
      </c>
      <c r="G5" s="30">
        <v>3.51</v>
      </c>
      <c r="H5" s="30">
        <v>6.88</v>
      </c>
      <c r="I5" s="30">
        <v>6.91</v>
      </c>
      <c r="J5" s="30">
        <v>6.46</v>
      </c>
      <c r="K5" s="30">
        <v>0.23400000000000001</v>
      </c>
      <c r="L5" s="30">
        <v>0.29699999999999999</v>
      </c>
      <c r="M5" s="30">
        <v>0.01</v>
      </c>
      <c r="N5" s="30">
        <v>0.12435</v>
      </c>
      <c r="O5" s="30">
        <v>2.0000000000000002E-5</v>
      </c>
      <c r="P5" s="30"/>
      <c r="Q5" s="30">
        <v>1E-3</v>
      </c>
      <c r="R5" s="30">
        <v>7.8E-2</v>
      </c>
      <c r="S5" s="30">
        <v>0.158</v>
      </c>
      <c r="T5" s="30">
        <v>0.23499999999999999</v>
      </c>
      <c r="U5" s="30">
        <v>0.28199999999999997</v>
      </c>
      <c r="V5" s="30">
        <v>8.0000000000000002E-3</v>
      </c>
      <c r="W5" s="30"/>
      <c r="X5" s="30">
        <v>0.01</v>
      </c>
      <c r="Y5" s="30">
        <v>0.08</v>
      </c>
      <c r="Z5" s="30">
        <v>0.01</v>
      </c>
      <c r="AA5" s="30">
        <v>0.93</v>
      </c>
      <c r="AB5" s="30">
        <v>0.2</v>
      </c>
      <c r="AC5" s="30">
        <v>3.1</v>
      </c>
      <c r="AD5" s="30">
        <v>4.0000000000000001E-3</v>
      </c>
      <c r="AE5" s="30"/>
      <c r="AF5" s="30">
        <v>0.97299999999999998</v>
      </c>
      <c r="AG5" s="30">
        <v>1.0029999999999999</v>
      </c>
      <c r="AH5" s="30">
        <v>0.98299999999999998</v>
      </c>
      <c r="AI5" s="30">
        <v>0.90900000000000003</v>
      </c>
      <c r="AJ5" s="30">
        <v>0.91</v>
      </c>
      <c r="AK5" s="30">
        <v>0.66800000000000004</v>
      </c>
    </row>
    <row r="6" spans="1:37" x14ac:dyDescent="0.25">
      <c r="A6" s="30" t="s">
        <v>111</v>
      </c>
      <c r="B6" s="30" t="s">
        <v>112</v>
      </c>
      <c r="C6" s="30">
        <v>0.48975999999999997</v>
      </c>
      <c r="D6" s="30">
        <v>2.231E-2</v>
      </c>
      <c r="E6" s="30">
        <v>1.078E-2</v>
      </c>
      <c r="F6" s="30">
        <v>0.97</v>
      </c>
      <c r="G6" s="30">
        <v>1.1200000000000001</v>
      </c>
      <c r="H6" s="30">
        <v>2.29</v>
      </c>
      <c r="I6" s="30">
        <v>1.66</v>
      </c>
      <c r="J6" s="30">
        <v>0.69</v>
      </c>
      <c r="K6" s="30">
        <v>3.5000000000000001E-3</v>
      </c>
      <c r="L6" s="30">
        <v>1.7999999999999999E-2</v>
      </c>
      <c r="M6" s="30">
        <v>1.7999999999999999E-2</v>
      </c>
      <c r="N6" s="30">
        <v>0.11895</v>
      </c>
      <c r="O6" s="30">
        <v>1.3999999999999999E-4</v>
      </c>
      <c r="P6" s="30"/>
      <c r="Q6" s="30">
        <v>0</v>
      </c>
      <c r="R6" s="30">
        <v>2.5999999999999999E-2</v>
      </c>
      <c r="S6" s="30">
        <v>9.6000000000000002E-2</v>
      </c>
      <c r="T6" s="30">
        <v>5.0999999999999997E-2</v>
      </c>
      <c r="U6" s="30">
        <v>3.1E-2</v>
      </c>
      <c r="V6" s="30">
        <v>4.0000000000000001E-3</v>
      </c>
      <c r="W6" s="30"/>
      <c r="X6" s="30">
        <v>0.03</v>
      </c>
      <c r="Y6" s="30">
        <v>0.25</v>
      </c>
      <c r="Z6" s="30">
        <v>0.04</v>
      </c>
      <c r="AA6" s="30">
        <v>3.78</v>
      </c>
      <c r="AB6" s="30">
        <v>1.8</v>
      </c>
      <c r="AC6" s="30">
        <v>67.599999999999994</v>
      </c>
      <c r="AD6" s="30">
        <v>1.7999999999999999E-2</v>
      </c>
      <c r="AE6" s="30"/>
      <c r="AF6" s="30">
        <v>0.249</v>
      </c>
      <c r="AG6" s="30">
        <v>0.32100000000000001</v>
      </c>
      <c r="AH6" s="30">
        <v>0.32700000000000001</v>
      </c>
      <c r="AI6" s="30">
        <v>0.218</v>
      </c>
      <c r="AJ6" s="30">
        <v>9.7000000000000003E-2</v>
      </c>
      <c r="AK6" s="30">
        <v>0.01</v>
      </c>
    </row>
    <row r="7" spans="1:37" x14ac:dyDescent="0.25">
      <c r="A7" s="30" t="s">
        <v>113</v>
      </c>
      <c r="B7" s="30" t="s">
        <v>114</v>
      </c>
      <c r="C7" s="30">
        <v>0.48551</v>
      </c>
      <c r="D7" s="30">
        <v>2.2370000000000001E-2</v>
      </c>
      <c r="E7" s="30">
        <v>1.081E-2</v>
      </c>
      <c r="F7" s="30">
        <v>2.74</v>
      </c>
      <c r="G7" s="30">
        <v>2.5499999999999998</v>
      </c>
      <c r="H7" s="30">
        <v>5.15</v>
      </c>
      <c r="I7" s="30">
        <v>3.69</v>
      </c>
      <c r="J7" s="30">
        <v>2.89</v>
      </c>
      <c r="K7" s="30">
        <v>0.114</v>
      </c>
      <c r="L7" s="30">
        <v>0.2</v>
      </c>
      <c r="M7" s="30">
        <v>0.01</v>
      </c>
      <c r="N7" s="30">
        <v>0.11973</v>
      </c>
      <c r="O7" s="30">
        <v>2.0000000000000002E-5</v>
      </c>
      <c r="P7" s="30"/>
      <c r="Q7" s="30">
        <v>0</v>
      </c>
      <c r="R7" s="30">
        <v>6.6000000000000003E-2</v>
      </c>
      <c r="S7" s="30">
        <v>0.10100000000000001</v>
      </c>
      <c r="T7" s="30">
        <v>0.10299999999999999</v>
      </c>
      <c r="U7" s="30">
        <v>0.13100000000000001</v>
      </c>
      <c r="V7" s="30">
        <v>6.0000000000000001E-3</v>
      </c>
      <c r="W7" s="30"/>
      <c r="X7" s="30">
        <v>0.01</v>
      </c>
      <c r="Y7" s="30">
        <v>0.11</v>
      </c>
      <c r="Z7" s="30">
        <v>0.02</v>
      </c>
      <c r="AA7" s="30">
        <v>1.75</v>
      </c>
      <c r="AB7" s="30">
        <v>0.44</v>
      </c>
      <c r="AC7" s="30">
        <v>6.1</v>
      </c>
      <c r="AD7" s="30">
        <v>6.0000000000000001E-3</v>
      </c>
      <c r="AE7" s="30"/>
      <c r="AF7" s="30">
        <v>0.70199999999999996</v>
      </c>
      <c r="AG7" s="30">
        <v>0.73</v>
      </c>
      <c r="AH7" s="30">
        <v>0.73499999999999999</v>
      </c>
      <c r="AI7" s="30">
        <v>0.48599999999999999</v>
      </c>
      <c r="AJ7" s="30">
        <v>0.40799999999999997</v>
      </c>
      <c r="AK7" s="30">
        <v>0.32500000000000001</v>
      </c>
    </row>
    <row r="8" spans="1:37" x14ac:dyDescent="0.25">
      <c r="A8" s="30" t="s">
        <v>115</v>
      </c>
      <c r="B8" s="30" t="s">
        <v>35</v>
      </c>
      <c r="C8" s="30">
        <v>0.49074000000000001</v>
      </c>
      <c r="D8" s="30">
        <v>2.2079999999999999E-2</v>
      </c>
      <c r="E8" s="30">
        <v>1.068E-2</v>
      </c>
      <c r="F8" s="30">
        <v>2.5099999999999998</v>
      </c>
      <c r="G8" s="30">
        <v>2.2599999999999998</v>
      </c>
      <c r="H8" s="30">
        <v>4.62</v>
      </c>
      <c r="I8" s="30">
        <v>5.37</v>
      </c>
      <c r="J8" s="30">
        <v>5.39</v>
      </c>
      <c r="K8" s="30">
        <v>0.27700000000000002</v>
      </c>
      <c r="L8" s="30">
        <v>0.53300000000000003</v>
      </c>
      <c r="M8" s="30">
        <v>3.1E-2</v>
      </c>
      <c r="N8" s="30">
        <v>0.13657</v>
      </c>
      <c r="O8" s="30">
        <v>2.0000000000000002E-5</v>
      </c>
      <c r="P8" s="30"/>
      <c r="Q8" s="30">
        <v>0</v>
      </c>
      <c r="R8" s="30">
        <v>6.3E-2</v>
      </c>
      <c r="S8" s="30">
        <v>0.122</v>
      </c>
      <c r="T8" s="30">
        <v>0.16</v>
      </c>
      <c r="U8" s="30">
        <v>0.21</v>
      </c>
      <c r="V8" s="30">
        <v>1.6E-2</v>
      </c>
      <c r="W8" s="30"/>
      <c r="X8" s="30">
        <v>0.01</v>
      </c>
      <c r="Y8" s="30">
        <v>0.12</v>
      </c>
      <c r="Z8" s="30">
        <v>0.02</v>
      </c>
      <c r="AA8" s="30">
        <v>1.2</v>
      </c>
      <c r="AB8" s="30">
        <v>0.23</v>
      </c>
      <c r="AC8" s="30">
        <v>2.6</v>
      </c>
      <c r="AD8" s="30">
        <v>5.0000000000000001E-3</v>
      </c>
      <c r="AE8" s="30"/>
      <c r="AF8" s="30">
        <v>0.64400000000000002</v>
      </c>
      <c r="AG8" s="30">
        <v>0.64500000000000002</v>
      </c>
      <c r="AH8" s="30">
        <v>0.66100000000000003</v>
      </c>
      <c r="AI8" s="30">
        <v>0.70599999999999996</v>
      </c>
      <c r="AJ8" s="30">
        <v>0.75900000000000001</v>
      </c>
      <c r="AK8" s="30">
        <v>0.79200000000000004</v>
      </c>
    </row>
    <row r="9" spans="1:37" x14ac:dyDescent="0.25">
      <c r="A9" s="30" t="s">
        <v>116</v>
      </c>
      <c r="B9" s="30" t="s">
        <v>40</v>
      </c>
      <c r="C9" s="30">
        <v>0.48643999999999998</v>
      </c>
      <c r="D9" s="30">
        <v>2.239E-2</v>
      </c>
      <c r="E9" s="30">
        <v>1.069E-2</v>
      </c>
      <c r="F9" s="30">
        <v>2.59</v>
      </c>
      <c r="G9" s="30">
        <v>2.31</v>
      </c>
      <c r="H9" s="30">
        <v>4.72</v>
      </c>
      <c r="I9" s="30">
        <v>5.47</v>
      </c>
      <c r="J9" s="30">
        <v>5.32</v>
      </c>
      <c r="K9" s="30">
        <v>0.21299999999999999</v>
      </c>
      <c r="L9" s="30">
        <v>0.39700000000000002</v>
      </c>
      <c r="M9" s="30">
        <v>1.7000000000000001E-2</v>
      </c>
      <c r="N9" s="30">
        <v>0.12651999999999999</v>
      </c>
      <c r="O9" s="30">
        <v>2.0000000000000002E-5</v>
      </c>
      <c r="P9" s="30"/>
      <c r="Q9" s="30">
        <v>1E-3</v>
      </c>
      <c r="R9" s="30">
        <v>6.0999999999999999E-2</v>
      </c>
      <c r="S9" s="30">
        <v>0.12</v>
      </c>
      <c r="T9" s="30">
        <v>0.11600000000000001</v>
      </c>
      <c r="U9" s="30">
        <v>0.29399999999999998</v>
      </c>
      <c r="V9" s="30">
        <v>8.9999999999999993E-3</v>
      </c>
      <c r="W9" s="30"/>
      <c r="X9" s="30">
        <v>0.01</v>
      </c>
      <c r="Y9" s="30">
        <v>0.12</v>
      </c>
      <c r="Z9" s="30">
        <v>0.02</v>
      </c>
      <c r="AA9" s="30">
        <v>1.18</v>
      </c>
      <c r="AB9" s="30">
        <v>0.24</v>
      </c>
      <c r="AC9" s="30">
        <v>3.4</v>
      </c>
      <c r="AD9" s="30">
        <v>6.0000000000000001E-3</v>
      </c>
      <c r="AE9" s="30"/>
      <c r="AF9" s="30">
        <v>0.66300000000000003</v>
      </c>
      <c r="AG9" s="30">
        <v>0.65900000000000003</v>
      </c>
      <c r="AH9" s="30">
        <v>0.67400000000000004</v>
      </c>
      <c r="AI9" s="30">
        <v>0.71899999999999997</v>
      </c>
      <c r="AJ9" s="30">
        <v>0.749</v>
      </c>
      <c r="AK9" s="30">
        <v>0.60899999999999999</v>
      </c>
    </row>
    <row r="10" spans="1:37" x14ac:dyDescent="0.25">
      <c r="A10" s="30" t="s">
        <v>117</v>
      </c>
      <c r="B10" s="30" t="s">
        <v>118</v>
      </c>
      <c r="C10" s="30">
        <v>0.48226999999999998</v>
      </c>
      <c r="D10" s="30">
        <v>2.215E-2</v>
      </c>
      <c r="E10" s="30">
        <v>1.073E-2</v>
      </c>
      <c r="F10" s="30">
        <v>2.99</v>
      </c>
      <c r="G10" s="30">
        <v>2.89</v>
      </c>
      <c r="H10" s="30">
        <v>6.5</v>
      </c>
      <c r="I10" s="30">
        <v>4.3099999999999996</v>
      </c>
      <c r="J10" s="30">
        <v>3.08</v>
      </c>
      <c r="K10" s="30">
        <v>4.5600000000000002E-2</v>
      </c>
      <c r="L10" s="30">
        <v>7.2999999999999995E-2</v>
      </c>
      <c r="M10" s="30">
        <v>7.0000000000000001E-3</v>
      </c>
      <c r="N10" s="30">
        <v>0.11738999999999999</v>
      </c>
      <c r="O10" s="30">
        <v>2.0000000000000002E-5</v>
      </c>
      <c r="P10" s="30"/>
      <c r="Q10" s="30">
        <v>0</v>
      </c>
      <c r="R10" s="30">
        <v>8.5999999999999993E-2</v>
      </c>
      <c r="S10" s="30">
        <v>0.22800000000000001</v>
      </c>
      <c r="T10" s="30">
        <v>0.11</v>
      </c>
      <c r="U10" s="30">
        <v>0.11799999999999999</v>
      </c>
      <c r="V10" s="30">
        <v>4.0000000000000001E-3</v>
      </c>
      <c r="W10" s="30"/>
      <c r="X10" s="30">
        <v>0.01</v>
      </c>
      <c r="Y10" s="30">
        <v>0.1</v>
      </c>
      <c r="Z10" s="30">
        <v>0.01</v>
      </c>
      <c r="AA10" s="30">
        <v>1.51</v>
      </c>
      <c r="AB10" s="30">
        <v>0.42</v>
      </c>
      <c r="AC10" s="30">
        <v>14.1</v>
      </c>
      <c r="AD10" s="30">
        <v>6.0000000000000001E-3</v>
      </c>
      <c r="AE10" s="30"/>
      <c r="AF10" s="30">
        <v>0.76700000000000002</v>
      </c>
      <c r="AG10" s="30">
        <v>0.82699999999999996</v>
      </c>
      <c r="AH10" s="30">
        <v>0.92800000000000005</v>
      </c>
      <c r="AI10" s="30">
        <v>0.56699999999999995</v>
      </c>
      <c r="AJ10" s="30">
        <v>0.434</v>
      </c>
      <c r="AK10" s="30">
        <v>0.13</v>
      </c>
    </row>
    <row r="11" spans="1:37" x14ac:dyDescent="0.25">
      <c r="A11" s="30" t="s">
        <v>119</v>
      </c>
      <c r="B11" s="30" t="s">
        <v>120</v>
      </c>
      <c r="C11" s="30">
        <v>0.48920999999999998</v>
      </c>
      <c r="D11" s="30">
        <v>2.2460000000000001E-2</v>
      </c>
      <c r="E11" s="30">
        <v>1.078E-2</v>
      </c>
      <c r="F11" s="30">
        <v>2.91</v>
      </c>
      <c r="G11" s="30">
        <v>2.62</v>
      </c>
      <c r="H11" s="30">
        <v>5.63</v>
      </c>
      <c r="I11" s="30">
        <v>4.09</v>
      </c>
      <c r="J11" s="30">
        <v>3.45</v>
      </c>
      <c r="K11" s="30">
        <v>8.0500000000000002E-2</v>
      </c>
      <c r="L11" s="30">
        <v>0.13300000000000001</v>
      </c>
      <c r="M11" s="30">
        <v>0.01</v>
      </c>
      <c r="N11" s="30">
        <v>0.11598</v>
      </c>
      <c r="O11" s="30">
        <v>3.0000000000000001E-5</v>
      </c>
      <c r="P11" s="30"/>
      <c r="Q11" s="30">
        <v>1E-3</v>
      </c>
      <c r="R11" s="30">
        <v>8.1000000000000003E-2</v>
      </c>
      <c r="S11" s="30">
        <v>0.17299999999999999</v>
      </c>
      <c r="T11" s="30">
        <v>8.5000000000000006E-2</v>
      </c>
      <c r="U11" s="30">
        <v>0.16800000000000001</v>
      </c>
      <c r="V11" s="30">
        <v>6.0000000000000001E-3</v>
      </c>
      <c r="W11" s="30"/>
      <c r="X11" s="30">
        <v>0.01</v>
      </c>
      <c r="Y11" s="30">
        <v>0.11</v>
      </c>
      <c r="Z11" s="30">
        <v>0.02</v>
      </c>
      <c r="AA11" s="30">
        <v>1.57</v>
      </c>
      <c r="AB11" s="30">
        <v>0.37</v>
      </c>
      <c r="AC11" s="30">
        <v>8.4</v>
      </c>
      <c r="AD11" s="30">
        <v>7.0000000000000001E-3</v>
      </c>
      <c r="AE11" s="30"/>
      <c r="AF11" s="30">
        <v>0.745</v>
      </c>
      <c r="AG11" s="30">
        <v>0.747</v>
      </c>
      <c r="AH11" s="30">
        <v>0.80500000000000005</v>
      </c>
      <c r="AI11" s="30">
        <v>0.53900000000000003</v>
      </c>
      <c r="AJ11" s="30">
        <v>0.48599999999999999</v>
      </c>
      <c r="AK11" s="30">
        <v>0.23</v>
      </c>
    </row>
    <row r="12" spans="1:37" x14ac:dyDescent="0.25">
      <c r="A12" s="30" t="s">
        <v>121</v>
      </c>
      <c r="B12" s="30" t="s">
        <v>52</v>
      </c>
      <c r="C12" s="30">
        <v>0.49098000000000003</v>
      </c>
      <c r="D12" s="30">
        <v>2.23E-2</v>
      </c>
      <c r="E12" s="30">
        <v>1.056E-2</v>
      </c>
      <c r="F12" s="30">
        <v>3.34</v>
      </c>
      <c r="G12" s="30">
        <v>3.24</v>
      </c>
      <c r="H12" s="30">
        <v>6.24</v>
      </c>
      <c r="I12" s="30">
        <v>4.07</v>
      </c>
      <c r="J12" s="30">
        <v>3.17</v>
      </c>
      <c r="K12" s="30">
        <v>9.5999999999999992E-3</v>
      </c>
      <c r="L12" s="30">
        <v>1.4E-2</v>
      </c>
      <c r="M12" s="30">
        <v>6.0000000000000001E-3</v>
      </c>
      <c r="N12" s="30">
        <v>0.11282</v>
      </c>
      <c r="O12" s="30">
        <v>3.0000000000000001E-5</v>
      </c>
      <c r="P12" s="30"/>
      <c r="Q12" s="30">
        <v>1E-3</v>
      </c>
      <c r="R12" s="30">
        <v>0.121</v>
      </c>
      <c r="S12" s="30">
        <v>0.161</v>
      </c>
      <c r="T12" s="30">
        <v>9.8000000000000004E-2</v>
      </c>
      <c r="U12" s="30">
        <v>0.153</v>
      </c>
      <c r="V12" s="30">
        <v>4.0000000000000001E-3</v>
      </c>
      <c r="W12" s="30"/>
      <c r="X12" s="30">
        <v>0.01</v>
      </c>
      <c r="Y12" s="30">
        <v>0.09</v>
      </c>
      <c r="Z12" s="30">
        <v>0.01</v>
      </c>
      <c r="AA12" s="30">
        <v>1.57</v>
      </c>
      <c r="AB12" s="30">
        <v>0.4</v>
      </c>
      <c r="AC12" s="30">
        <v>43.4</v>
      </c>
      <c r="AD12" s="30">
        <v>6.0000000000000001E-3</v>
      </c>
      <c r="AE12" s="30"/>
      <c r="AF12" s="30">
        <v>0.85599999999999998</v>
      </c>
      <c r="AG12" s="30">
        <v>0.92500000000000004</v>
      </c>
      <c r="AH12" s="30">
        <v>0.89200000000000002</v>
      </c>
      <c r="AI12" s="30">
        <v>0.53600000000000003</v>
      </c>
      <c r="AJ12" s="30">
        <v>0.44600000000000001</v>
      </c>
      <c r="AK12" s="30">
        <v>2.7E-2</v>
      </c>
    </row>
    <row r="13" spans="1:37" x14ac:dyDescent="0.25">
      <c r="A13" s="30" t="s">
        <v>122</v>
      </c>
      <c r="B13" s="30" t="s">
        <v>123</v>
      </c>
      <c r="C13" s="30">
        <v>0.49209999999999998</v>
      </c>
      <c r="D13" s="30">
        <v>2.2360000000000001E-2</v>
      </c>
      <c r="E13" s="30">
        <v>1.06E-2</v>
      </c>
      <c r="F13" s="30">
        <v>2.08</v>
      </c>
      <c r="G13" s="30">
        <v>1.93</v>
      </c>
      <c r="H13" s="30">
        <v>3.71</v>
      </c>
      <c r="I13" s="30">
        <v>3.53</v>
      </c>
      <c r="J13" s="30">
        <v>3.46</v>
      </c>
      <c r="K13" s="30">
        <v>0.14000000000000001</v>
      </c>
      <c r="L13" s="30">
        <v>0.32500000000000001</v>
      </c>
      <c r="M13" s="30">
        <v>1.2E-2</v>
      </c>
      <c r="N13" s="30">
        <v>0.12534000000000001</v>
      </c>
      <c r="O13" s="30">
        <v>2.0000000000000002E-5</v>
      </c>
      <c r="P13" s="30"/>
      <c r="Q13" s="30">
        <v>0</v>
      </c>
      <c r="R13" s="30">
        <v>4.9000000000000002E-2</v>
      </c>
      <c r="S13" s="30">
        <v>0.1</v>
      </c>
      <c r="T13" s="30">
        <v>0.16</v>
      </c>
      <c r="U13" s="30">
        <v>0.14000000000000001</v>
      </c>
      <c r="V13" s="30">
        <v>5.0000000000000001E-3</v>
      </c>
      <c r="W13" s="30"/>
      <c r="X13" s="30">
        <v>0.01</v>
      </c>
      <c r="Y13" s="30">
        <v>0.14000000000000001</v>
      </c>
      <c r="Z13" s="30">
        <v>0.02</v>
      </c>
      <c r="AA13" s="30">
        <v>1.8</v>
      </c>
      <c r="AB13" s="30">
        <v>0.36</v>
      </c>
      <c r="AC13" s="30">
        <v>5</v>
      </c>
      <c r="AD13" s="30">
        <v>7.0000000000000001E-3</v>
      </c>
      <c r="AE13" s="30"/>
      <c r="AF13" s="30">
        <v>0.53400000000000003</v>
      </c>
      <c r="AG13" s="30">
        <v>0.55000000000000004</v>
      </c>
      <c r="AH13" s="30">
        <v>0.53</v>
      </c>
      <c r="AI13" s="30">
        <v>0.46400000000000002</v>
      </c>
      <c r="AJ13" s="30">
        <v>0.48699999999999999</v>
      </c>
      <c r="AK13" s="30">
        <v>0.40100000000000002</v>
      </c>
    </row>
    <row r="14" spans="1:37" x14ac:dyDescent="0.25">
      <c r="A14" s="30" t="s">
        <v>124</v>
      </c>
      <c r="B14" s="30" t="s">
        <v>125</v>
      </c>
      <c r="C14" s="30">
        <v>0.49767</v>
      </c>
      <c r="D14" s="30">
        <v>2.223E-2</v>
      </c>
      <c r="E14" s="30">
        <v>9.9500000000000005E-3</v>
      </c>
      <c r="F14" s="30">
        <v>2.68</v>
      </c>
      <c r="G14" s="30">
        <v>2.35</v>
      </c>
      <c r="H14" s="30">
        <v>5.03</v>
      </c>
      <c r="I14" s="30">
        <v>3.5</v>
      </c>
      <c r="J14" s="30">
        <v>2.76</v>
      </c>
      <c r="K14" s="30">
        <v>9.5200000000000007E-2</v>
      </c>
      <c r="L14" s="30">
        <v>0.17100000000000001</v>
      </c>
      <c r="M14" s="30">
        <v>0.01</v>
      </c>
      <c r="N14" s="30">
        <v>0.12071</v>
      </c>
      <c r="O14" s="30">
        <v>5.0000000000000002E-5</v>
      </c>
      <c r="P14" s="30"/>
      <c r="Q14" s="30">
        <v>3.0000000000000001E-3</v>
      </c>
      <c r="R14" s="30">
        <v>5.1999999999999998E-2</v>
      </c>
      <c r="S14" s="30">
        <v>0.17499999999999999</v>
      </c>
      <c r="T14" s="30">
        <v>0.122</v>
      </c>
      <c r="U14" s="30">
        <v>0.14799999999999999</v>
      </c>
      <c r="V14" s="30">
        <v>6.0000000000000001E-3</v>
      </c>
      <c r="W14" s="30"/>
      <c r="X14" s="30">
        <v>0.01</v>
      </c>
      <c r="Y14" s="30">
        <v>0.12</v>
      </c>
      <c r="Z14" s="30">
        <v>0.02</v>
      </c>
      <c r="AA14" s="30">
        <v>1.8</v>
      </c>
      <c r="AB14" s="30">
        <v>0.45</v>
      </c>
      <c r="AC14" s="30">
        <v>7.1</v>
      </c>
      <c r="AD14" s="30">
        <v>6.0000000000000001E-3</v>
      </c>
      <c r="AE14" s="30"/>
      <c r="AF14" s="30">
        <v>0.68700000000000006</v>
      </c>
      <c r="AG14" s="30">
        <v>0.67</v>
      </c>
      <c r="AH14" s="30">
        <v>0.71799999999999997</v>
      </c>
      <c r="AI14" s="30">
        <v>0.46100000000000002</v>
      </c>
      <c r="AJ14" s="30">
        <v>0.38900000000000001</v>
      </c>
      <c r="AK14" s="30">
        <v>0.27200000000000002</v>
      </c>
    </row>
    <row r="15" spans="1:37" x14ac:dyDescent="0.25">
      <c r="A15" s="30" t="s">
        <v>126</v>
      </c>
      <c r="B15" s="30" t="s">
        <v>127</v>
      </c>
      <c r="C15" s="30">
        <v>0.48633999999999999</v>
      </c>
      <c r="D15" s="30">
        <v>2.2210000000000001E-2</v>
      </c>
      <c r="E15" s="30">
        <v>1.0829999999999999E-2</v>
      </c>
      <c r="F15" s="30">
        <v>1.75</v>
      </c>
      <c r="G15" s="30">
        <v>1.53</v>
      </c>
      <c r="H15" s="30">
        <v>3.26</v>
      </c>
      <c r="I15" s="30">
        <v>5.72</v>
      </c>
      <c r="J15" s="30">
        <v>7.51</v>
      </c>
      <c r="K15" s="30">
        <v>7.0699999999999999E-2</v>
      </c>
      <c r="L15" s="30">
        <v>0.19500000000000001</v>
      </c>
      <c r="M15" s="30">
        <v>1.4E-2</v>
      </c>
      <c r="N15" s="30">
        <v>0.14548</v>
      </c>
      <c r="O15" s="30">
        <v>1.0000000000000001E-5</v>
      </c>
      <c r="P15" s="30"/>
      <c r="Q15" s="30">
        <v>0</v>
      </c>
      <c r="R15" s="30">
        <v>3.1E-2</v>
      </c>
      <c r="S15" s="30">
        <v>8.4000000000000005E-2</v>
      </c>
      <c r="T15" s="30">
        <v>0.161</v>
      </c>
      <c r="U15" s="30">
        <v>0.34799999999999998</v>
      </c>
      <c r="V15" s="30">
        <v>5.0000000000000001E-3</v>
      </c>
      <c r="W15" s="30"/>
      <c r="X15" s="30">
        <v>0.02</v>
      </c>
      <c r="Y15" s="30">
        <v>0.18</v>
      </c>
      <c r="Z15" s="30">
        <v>0.03</v>
      </c>
      <c r="AA15" s="30">
        <v>1.1299999999999999</v>
      </c>
      <c r="AB15" s="30">
        <v>0.17</v>
      </c>
      <c r="AC15" s="30">
        <v>9.5</v>
      </c>
      <c r="AD15" s="30">
        <v>5.0000000000000001E-3</v>
      </c>
      <c r="AE15" s="30"/>
      <c r="AF15" s="30">
        <v>0.44800000000000001</v>
      </c>
      <c r="AG15" s="30">
        <v>0.436</v>
      </c>
      <c r="AH15" s="30">
        <v>0.46600000000000003</v>
      </c>
      <c r="AI15" s="30">
        <v>0.752</v>
      </c>
      <c r="AJ15" s="30">
        <v>1.0580000000000001</v>
      </c>
      <c r="AK15" s="30">
        <v>0.20200000000000001</v>
      </c>
    </row>
    <row r="16" spans="1:37" x14ac:dyDescent="0.25">
      <c r="A16" s="30" t="s">
        <v>128</v>
      </c>
      <c r="B16" s="30" t="s">
        <v>129</v>
      </c>
      <c r="C16" s="30">
        <v>0.48598999999999998</v>
      </c>
      <c r="D16" s="30">
        <v>2.222E-2</v>
      </c>
      <c r="E16" s="30">
        <v>1.068E-2</v>
      </c>
      <c r="F16" s="30">
        <v>2.2799999999999998</v>
      </c>
      <c r="G16" s="30">
        <v>2.27</v>
      </c>
      <c r="H16" s="30">
        <v>4.4000000000000004</v>
      </c>
      <c r="I16" s="30">
        <v>2.78</v>
      </c>
      <c r="J16" s="30">
        <v>2.4700000000000002</v>
      </c>
      <c r="K16" s="30">
        <v>6.7699999999999996E-2</v>
      </c>
      <c r="L16" s="30">
        <v>0.14299999999999999</v>
      </c>
      <c r="M16" s="30">
        <v>8.9999999999999993E-3</v>
      </c>
      <c r="N16" s="30">
        <v>0.11892999999999999</v>
      </c>
      <c r="O16" s="30">
        <v>2.0000000000000002E-5</v>
      </c>
      <c r="P16" s="30"/>
      <c r="Q16" s="30">
        <v>0</v>
      </c>
      <c r="R16" s="30">
        <v>4.7E-2</v>
      </c>
      <c r="S16" s="30">
        <v>0.109</v>
      </c>
      <c r="T16" s="30">
        <v>7.4999999999999997E-2</v>
      </c>
      <c r="U16" s="30">
        <v>8.3000000000000004E-2</v>
      </c>
      <c r="V16" s="30">
        <v>4.0000000000000001E-3</v>
      </c>
      <c r="W16" s="30"/>
      <c r="X16" s="30">
        <v>0.01</v>
      </c>
      <c r="Y16" s="30">
        <v>0.12</v>
      </c>
      <c r="Z16" s="30">
        <v>0.02</v>
      </c>
      <c r="AA16" s="30">
        <v>2.2999999999999998</v>
      </c>
      <c r="AB16" s="30">
        <v>0.51</v>
      </c>
      <c r="AC16" s="30">
        <v>9.9</v>
      </c>
      <c r="AD16" s="30">
        <v>8.0000000000000002E-3</v>
      </c>
      <c r="AE16" s="30"/>
      <c r="AF16" s="30">
        <v>0.58399999999999996</v>
      </c>
      <c r="AG16" s="30">
        <v>0.64800000000000002</v>
      </c>
      <c r="AH16" s="30">
        <v>0.629</v>
      </c>
      <c r="AI16" s="30">
        <v>0.36599999999999999</v>
      </c>
      <c r="AJ16" s="30">
        <v>0.34899999999999998</v>
      </c>
      <c r="AK16" s="30">
        <v>0.193</v>
      </c>
    </row>
    <row r="17" spans="1:37" x14ac:dyDescent="0.25">
      <c r="A17" s="30" t="s">
        <v>130</v>
      </c>
      <c r="B17" s="30" t="s">
        <v>131</v>
      </c>
      <c r="C17" s="30">
        <v>0.48918</v>
      </c>
      <c r="D17" s="30">
        <v>2.2499999999999999E-2</v>
      </c>
      <c r="E17" s="30">
        <v>1.0710000000000001E-2</v>
      </c>
      <c r="F17" s="30">
        <v>2.96</v>
      </c>
      <c r="G17" s="30">
        <v>2.77</v>
      </c>
      <c r="H17" s="30">
        <v>5.24</v>
      </c>
      <c r="I17" s="30">
        <v>2.76</v>
      </c>
      <c r="J17" s="30">
        <v>1.52</v>
      </c>
      <c r="K17" s="30">
        <v>0.152</v>
      </c>
      <c r="L17" s="30">
        <v>0.246</v>
      </c>
      <c r="M17" s="30">
        <v>1.2999999999999999E-2</v>
      </c>
      <c r="N17" s="30">
        <v>0.11541999999999999</v>
      </c>
      <c r="O17" s="30">
        <v>3.0000000000000001E-5</v>
      </c>
      <c r="P17" s="30"/>
      <c r="Q17" s="30">
        <v>1E-3</v>
      </c>
      <c r="R17" s="30">
        <v>7.0999999999999994E-2</v>
      </c>
      <c r="S17" s="30">
        <v>8.6999999999999994E-2</v>
      </c>
      <c r="T17" s="30">
        <v>7.2999999999999995E-2</v>
      </c>
      <c r="U17" s="30">
        <v>8.1000000000000003E-2</v>
      </c>
      <c r="V17" s="30">
        <v>8.0000000000000002E-3</v>
      </c>
      <c r="W17" s="30"/>
      <c r="X17" s="30">
        <v>0.01</v>
      </c>
      <c r="Y17" s="30">
        <v>0.1</v>
      </c>
      <c r="Z17" s="30">
        <v>0.02</v>
      </c>
      <c r="AA17" s="30">
        <v>2.31</v>
      </c>
      <c r="AB17" s="30">
        <v>0.83</v>
      </c>
      <c r="AC17" s="30">
        <v>4.7</v>
      </c>
      <c r="AD17" s="30">
        <v>6.0000000000000001E-3</v>
      </c>
      <c r="AE17" s="30"/>
      <c r="AF17" s="30">
        <v>0.76</v>
      </c>
      <c r="AG17" s="30">
        <v>0.79300000000000004</v>
      </c>
      <c r="AH17" s="30">
        <v>0.748</v>
      </c>
      <c r="AI17" s="30">
        <v>0.36299999999999999</v>
      </c>
      <c r="AJ17" s="30">
        <v>0.214</v>
      </c>
      <c r="AK17" s="30">
        <v>0.433</v>
      </c>
    </row>
    <row r="18" spans="1:37" x14ac:dyDescent="0.25">
      <c r="A18" s="30" t="s">
        <v>132</v>
      </c>
      <c r="B18" s="30" t="s">
        <v>43</v>
      </c>
      <c r="C18" s="30">
        <v>0.10940999999999999</v>
      </c>
      <c r="D18" s="30">
        <v>1.065E-2</v>
      </c>
      <c r="E18" s="30">
        <v>5.6600000000000001E-3</v>
      </c>
      <c r="F18" s="30">
        <v>2.02</v>
      </c>
      <c r="G18" s="30">
        <v>2.59</v>
      </c>
      <c r="H18" s="30">
        <v>4.25</v>
      </c>
      <c r="I18" s="30">
        <v>1.83</v>
      </c>
      <c r="J18" s="30">
        <v>0.49399999999999999</v>
      </c>
      <c r="K18" s="30">
        <v>4.0000000000000002E-4</v>
      </c>
      <c r="L18" s="30">
        <v>1E-3</v>
      </c>
      <c r="M18" s="30">
        <v>1.6E-2</v>
      </c>
      <c r="N18" s="30">
        <v>0.11387</v>
      </c>
      <c r="O18" s="30">
        <v>6.0000000000000002E-5</v>
      </c>
      <c r="P18" s="30"/>
      <c r="Q18" s="30">
        <v>0</v>
      </c>
      <c r="R18" s="30">
        <v>0.16900000000000001</v>
      </c>
      <c r="S18" s="30">
        <v>0.16</v>
      </c>
      <c r="T18" s="30">
        <v>8.6999999999999994E-2</v>
      </c>
      <c r="U18" s="30">
        <v>6.5000000000000002E-2</v>
      </c>
      <c r="V18" s="30">
        <v>7.0000000000000001E-3</v>
      </c>
      <c r="W18" s="30"/>
      <c r="X18" s="30">
        <v>0.01</v>
      </c>
      <c r="Y18" s="30">
        <v>0.09</v>
      </c>
      <c r="Z18" s="30">
        <v>0.02</v>
      </c>
      <c r="AA18" s="30">
        <v>1.44</v>
      </c>
      <c r="AB18" s="30">
        <v>0.94</v>
      </c>
      <c r="AC18" s="30">
        <v>23.9</v>
      </c>
      <c r="AD18" s="30">
        <v>4.3999999999999997E-2</v>
      </c>
      <c r="AE18" s="30"/>
      <c r="AF18" s="30">
        <v>0.51800000000000002</v>
      </c>
      <c r="AG18" s="30">
        <v>0.74</v>
      </c>
      <c r="AH18" s="30">
        <v>0.60699999999999998</v>
      </c>
      <c r="AI18" s="30">
        <v>0.24099999999999999</v>
      </c>
      <c r="AJ18" s="30">
        <v>7.0000000000000007E-2</v>
      </c>
      <c r="AK18" s="30">
        <v>1E-3</v>
      </c>
    </row>
    <row r="19" spans="1:37" x14ac:dyDescent="0.25">
      <c r="A19" s="30" t="s">
        <v>133</v>
      </c>
      <c r="B19" s="30" t="s">
        <v>134</v>
      </c>
      <c r="C19" s="30">
        <v>0.49975000000000003</v>
      </c>
      <c r="D19" s="30">
        <v>1.9369999999999998E-2</v>
      </c>
      <c r="E19" s="30">
        <v>1.059E-2</v>
      </c>
      <c r="F19" s="30">
        <v>2.21</v>
      </c>
      <c r="G19" s="30">
        <v>2.2999999999999998</v>
      </c>
      <c r="H19" s="30">
        <v>4.2699999999999996</v>
      </c>
      <c r="I19" s="30">
        <v>2.4900000000000002</v>
      </c>
      <c r="J19" s="30">
        <v>1.57</v>
      </c>
      <c r="K19" s="30">
        <v>2.4899999999999999E-2</v>
      </c>
      <c r="L19" s="30">
        <v>5.3999999999999999E-2</v>
      </c>
      <c r="M19" s="30">
        <v>8.0000000000000002E-3</v>
      </c>
      <c r="N19" s="30">
        <v>0.11583</v>
      </c>
      <c r="O19" s="30">
        <v>4.0000000000000003E-5</v>
      </c>
      <c r="P19" s="30"/>
      <c r="Q19" s="30">
        <v>1E-3</v>
      </c>
      <c r="R19" s="30">
        <v>3.5000000000000003E-2</v>
      </c>
      <c r="S19" s="30">
        <v>7.9000000000000001E-2</v>
      </c>
      <c r="T19" s="30">
        <v>0.06</v>
      </c>
      <c r="U19" s="30">
        <v>6.7000000000000004E-2</v>
      </c>
      <c r="V19" s="30">
        <v>4.0000000000000001E-3</v>
      </c>
      <c r="W19" s="30"/>
      <c r="X19" s="30">
        <v>0.01</v>
      </c>
      <c r="Y19" s="30">
        <v>0.12</v>
      </c>
      <c r="Z19" s="30">
        <v>0.02</v>
      </c>
      <c r="AA19" s="30">
        <v>2.4900000000000002</v>
      </c>
      <c r="AB19" s="30">
        <v>0.79</v>
      </c>
      <c r="AC19" s="30">
        <v>22.5</v>
      </c>
      <c r="AD19" s="30">
        <v>8.0000000000000002E-3</v>
      </c>
      <c r="AE19" s="30"/>
      <c r="AF19" s="30">
        <v>0.56699999999999995</v>
      </c>
      <c r="AG19" s="30">
        <v>0.65800000000000003</v>
      </c>
      <c r="AH19" s="30">
        <v>0.60899999999999999</v>
      </c>
      <c r="AI19" s="30">
        <v>0.32800000000000001</v>
      </c>
      <c r="AJ19" s="30">
        <v>0.221</v>
      </c>
      <c r="AK19" s="30">
        <v>7.0999999999999994E-2</v>
      </c>
    </row>
    <row r="20" spans="1:37" x14ac:dyDescent="0.25">
      <c r="A20" s="30" t="s">
        <v>135</v>
      </c>
      <c r="B20" s="30" t="s">
        <v>42</v>
      </c>
      <c r="C20" s="30">
        <v>0.49392000000000003</v>
      </c>
      <c r="D20" s="30">
        <v>2.248E-2</v>
      </c>
      <c r="E20" s="30">
        <v>1.082E-2</v>
      </c>
      <c r="F20" s="30">
        <v>3.34</v>
      </c>
      <c r="G20" s="30">
        <v>2.58</v>
      </c>
      <c r="H20" s="30">
        <v>5.3</v>
      </c>
      <c r="I20" s="30">
        <v>2.57</v>
      </c>
      <c r="J20" s="30">
        <v>0.52300000000000002</v>
      </c>
      <c r="K20" s="30">
        <v>1.14E-2</v>
      </c>
      <c r="L20" s="30">
        <v>1.6E-2</v>
      </c>
      <c r="M20" s="30">
        <v>5.0000000000000001E-3</v>
      </c>
      <c r="N20" s="30">
        <v>0.11289</v>
      </c>
      <c r="O20" s="30">
        <v>3.0000000000000001E-5</v>
      </c>
      <c r="P20" s="30"/>
      <c r="Q20" s="30">
        <v>1E-3</v>
      </c>
      <c r="R20" s="30">
        <v>6.4000000000000001E-2</v>
      </c>
      <c r="S20" s="30">
        <v>0.11799999999999999</v>
      </c>
      <c r="T20" s="30">
        <v>8.7999999999999995E-2</v>
      </c>
      <c r="U20" s="30">
        <v>3.5999999999999997E-2</v>
      </c>
      <c r="V20" s="30">
        <v>4.0000000000000001E-3</v>
      </c>
      <c r="W20" s="30"/>
      <c r="X20" s="30">
        <v>0.01</v>
      </c>
      <c r="Y20" s="30">
        <v>0.11</v>
      </c>
      <c r="Z20" s="30">
        <v>0.02</v>
      </c>
      <c r="AA20" s="30">
        <v>2.4500000000000002</v>
      </c>
      <c r="AB20" s="30">
        <v>2.2999999999999998</v>
      </c>
      <c r="AC20" s="30">
        <v>39.1</v>
      </c>
      <c r="AD20" s="30">
        <v>6.0000000000000001E-3</v>
      </c>
      <c r="AE20" s="30"/>
      <c r="AF20" s="30">
        <v>0.85699999999999998</v>
      </c>
      <c r="AG20" s="30">
        <v>0.73799999999999999</v>
      </c>
      <c r="AH20" s="30">
        <v>0.75700000000000001</v>
      </c>
      <c r="AI20" s="30">
        <v>0.33800000000000002</v>
      </c>
      <c r="AJ20" s="30">
        <v>7.3999999999999996E-2</v>
      </c>
      <c r="AK20" s="30">
        <v>3.3000000000000002E-2</v>
      </c>
    </row>
    <row r="21" spans="1:37" x14ac:dyDescent="0.25">
      <c r="A21" s="30" t="s">
        <v>136</v>
      </c>
      <c r="B21" s="30" t="s">
        <v>137</v>
      </c>
      <c r="C21" s="30">
        <v>0.49453000000000003</v>
      </c>
      <c r="D21" s="30">
        <v>2.2450000000000001E-2</v>
      </c>
      <c r="E21" s="30">
        <v>1.0869999999999999E-2</v>
      </c>
      <c r="F21" s="30">
        <v>2.2799999999999998</v>
      </c>
      <c r="G21" s="30">
        <v>2.08</v>
      </c>
      <c r="H21" s="30">
        <v>4.3600000000000003</v>
      </c>
      <c r="I21" s="30">
        <v>4.32</v>
      </c>
      <c r="J21" s="30">
        <v>3.66</v>
      </c>
      <c r="K21" s="30">
        <v>9.5200000000000007E-2</v>
      </c>
      <c r="L21" s="30">
        <v>0.20100000000000001</v>
      </c>
      <c r="M21" s="30">
        <v>1.9E-2</v>
      </c>
      <c r="N21" s="30">
        <v>0.12228</v>
      </c>
      <c r="O21" s="30">
        <v>3.0000000000000001E-5</v>
      </c>
      <c r="P21" s="30"/>
      <c r="Q21" s="30">
        <v>0</v>
      </c>
      <c r="R21" s="30">
        <v>5.8000000000000003E-2</v>
      </c>
      <c r="S21" s="30">
        <v>0.12</v>
      </c>
      <c r="T21" s="30">
        <v>0.373</v>
      </c>
      <c r="U21" s="30">
        <v>0.113</v>
      </c>
      <c r="V21" s="30">
        <v>8.9999999999999993E-3</v>
      </c>
      <c r="W21" s="30"/>
      <c r="X21" s="30">
        <v>0.01</v>
      </c>
      <c r="Y21" s="30">
        <v>0.13</v>
      </c>
      <c r="Z21" s="30">
        <v>0.02</v>
      </c>
      <c r="AA21" s="30">
        <v>1.47</v>
      </c>
      <c r="AB21" s="30">
        <v>0.34</v>
      </c>
      <c r="AC21" s="30">
        <v>7.1</v>
      </c>
      <c r="AD21" s="30">
        <v>7.0000000000000001E-3</v>
      </c>
      <c r="AE21" s="30"/>
      <c r="AF21" s="30">
        <v>0.58399999999999996</v>
      </c>
      <c r="AG21" s="30">
        <v>0.59499999999999997</v>
      </c>
      <c r="AH21" s="30">
        <v>0.623</v>
      </c>
      <c r="AI21" s="30">
        <v>0.56799999999999995</v>
      </c>
      <c r="AJ21" s="30">
        <v>0.51600000000000001</v>
      </c>
      <c r="AK21" s="30">
        <v>0.27200000000000002</v>
      </c>
    </row>
    <row r="22" spans="1:37" x14ac:dyDescent="0.25">
      <c r="A22" s="30" t="s">
        <v>138</v>
      </c>
      <c r="B22" s="30" t="s">
        <v>139</v>
      </c>
      <c r="C22" s="30">
        <v>0.48957000000000001</v>
      </c>
      <c r="D22" s="30">
        <v>2.2239999999999999E-2</v>
      </c>
      <c r="E22" s="30">
        <v>9.9000000000000008E-3</v>
      </c>
      <c r="F22" s="30">
        <v>2.58</v>
      </c>
      <c r="G22" s="30">
        <v>2.5299999999999998</v>
      </c>
      <c r="H22" s="30">
        <v>4.9800000000000004</v>
      </c>
      <c r="I22" s="30">
        <v>3.32</v>
      </c>
      <c r="J22" s="30">
        <v>2.38</v>
      </c>
      <c r="K22" s="30">
        <v>2.64E-2</v>
      </c>
      <c r="L22" s="30">
        <v>4.9000000000000002E-2</v>
      </c>
      <c r="M22" s="30">
        <v>7.0000000000000001E-3</v>
      </c>
      <c r="N22" s="30">
        <v>0.11584999999999999</v>
      </c>
      <c r="O22" s="30">
        <v>2.0000000000000002E-5</v>
      </c>
      <c r="P22" s="30"/>
      <c r="Q22" s="30">
        <v>0</v>
      </c>
      <c r="R22" s="30">
        <v>6.4000000000000001E-2</v>
      </c>
      <c r="S22" s="30">
        <v>7.8E-2</v>
      </c>
      <c r="T22" s="30">
        <v>9.8000000000000004E-2</v>
      </c>
      <c r="U22" s="30">
        <v>5.2999999999999999E-2</v>
      </c>
      <c r="V22" s="30">
        <v>4.0000000000000001E-3</v>
      </c>
      <c r="W22" s="30"/>
      <c r="X22" s="30">
        <v>0.01</v>
      </c>
      <c r="Y22" s="30">
        <v>0.11</v>
      </c>
      <c r="Z22" s="30">
        <v>0.02</v>
      </c>
      <c r="AA22" s="30">
        <v>1.92</v>
      </c>
      <c r="AB22" s="30">
        <v>0.53</v>
      </c>
      <c r="AC22" s="30">
        <v>21.9</v>
      </c>
      <c r="AD22" s="30">
        <v>7.0000000000000001E-3</v>
      </c>
      <c r="AE22" s="30"/>
      <c r="AF22" s="30">
        <v>0.66100000000000003</v>
      </c>
      <c r="AG22" s="30">
        <v>0.72299999999999998</v>
      </c>
      <c r="AH22" s="30">
        <v>0.71199999999999997</v>
      </c>
      <c r="AI22" s="30">
        <v>0.437</v>
      </c>
      <c r="AJ22" s="30">
        <v>0.33500000000000002</v>
      </c>
      <c r="AK22" s="30">
        <v>7.4999999999999997E-2</v>
      </c>
    </row>
    <row r="23" spans="1:37" x14ac:dyDescent="0.25">
      <c r="A23" s="30" t="s">
        <v>140</v>
      </c>
      <c r="B23" s="30" t="s">
        <v>141</v>
      </c>
      <c r="C23" s="30">
        <v>0.49698999999999999</v>
      </c>
      <c r="D23" s="30">
        <v>2.2440000000000002E-2</v>
      </c>
      <c r="E23" s="30">
        <v>1.068E-2</v>
      </c>
      <c r="F23" s="30">
        <v>1.01</v>
      </c>
      <c r="G23" s="30">
        <v>1.5</v>
      </c>
      <c r="H23" s="30">
        <v>3.11</v>
      </c>
      <c r="I23" s="30">
        <v>2.41</v>
      </c>
      <c r="J23" s="30">
        <v>1.17</v>
      </c>
      <c r="K23" s="30">
        <v>1.44E-2</v>
      </c>
      <c r="L23" s="30">
        <v>6.9000000000000006E-2</v>
      </c>
      <c r="M23" s="30">
        <v>1.7000000000000001E-2</v>
      </c>
      <c r="N23" s="30">
        <v>0.11883000000000001</v>
      </c>
      <c r="O23" s="30">
        <v>6.9999999999999994E-5</v>
      </c>
      <c r="P23" s="30"/>
      <c r="Q23" s="30">
        <v>0</v>
      </c>
      <c r="R23" s="30">
        <v>4.4999999999999998E-2</v>
      </c>
      <c r="S23" s="30">
        <v>5.6000000000000001E-2</v>
      </c>
      <c r="T23" s="30">
        <v>5.7000000000000002E-2</v>
      </c>
      <c r="U23" s="30">
        <v>0.05</v>
      </c>
      <c r="V23" s="30">
        <v>4.0000000000000001E-3</v>
      </c>
      <c r="W23" s="30"/>
      <c r="X23" s="30">
        <v>0.03</v>
      </c>
      <c r="Y23" s="30">
        <v>0.18</v>
      </c>
      <c r="Z23" s="30">
        <v>0.03</v>
      </c>
      <c r="AA23" s="30">
        <v>2.59</v>
      </c>
      <c r="AB23" s="30">
        <v>1.1000000000000001</v>
      </c>
      <c r="AC23" s="30">
        <v>33.5</v>
      </c>
      <c r="AD23" s="30">
        <v>1.7000000000000001E-2</v>
      </c>
      <c r="AE23" s="30"/>
      <c r="AF23" s="30">
        <v>0.25900000000000001</v>
      </c>
      <c r="AG23" s="30">
        <v>0.43</v>
      </c>
      <c r="AH23" s="30">
        <v>0.44400000000000001</v>
      </c>
      <c r="AI23" s="30">
        <v>0.317</v>
      </c>
      <c r="AJ23" s="30">
        <v>0.16500000000000001</v>
      </c>
      <c r="AK23" s="30">
        <v>4.1000000000000002E-2</v>
      </c>
    </row>
    <row r="24" spans="1:37" x14ac:dyDescent="0.25">
      <c r="A24" s="30" t="s">
        <v>142</v>
      </c>
      <c r="B24" s="30" t="s">
        <v>36</v>
      </c>
      <c r="C24" s="30">
        <v>0.48643999999999998</v>
      </c>
      <c r="D24" s="30">
        <v>2.1669999999999998E-2</v>
      </c>
      <c r="E24" s="30">
        <v>1.065E-2</v>
      </c>
      <c r="F24" s="30">
        <v>3.35</v>
      </c>
      <c r="G24" s="30">
        <v>3.08</v>
      </c>
      <c r="H24" s="30">
        <v>6.2</v>
      </c>
      <c r="I24" s="30">
        <v>5.5</v>
      </c>
      <c r="J24" s="30">
        <v>4.75</v>
      </c>
      <c r="K24" s="30">
        <v>0.14000000000000001</v>
      </c>
      <c r="L24" s="30">
        <v>0.20100000000000001</v>
      </c>
      <c r="M24" s="30">
        <v>0.01</v>
      </c>
      <c r="N24" s="30">
        <v>0.125</v>
      </c>
      <c r="O24" s="30">
        <v>2.0000000000000002E-5</v>
      </c>
      <c r="P24" s="30"/>
      <c r="Q24" s="30">
        <v>1E-3</v>
      </c>
      <c r="R24" s="30">
        <v>8.8999999999999996E-2</v>
      </c>
      <c r="S24" s="30">
        <v>0.16700000000000001</v>
      </c>
      <c r="T24" s="30">
        <v>0.11600000000000001</v>
      </c>
      <c r="U24" s="30">
        <v>0.107</v>
      </c>
      <c r="V24" s="30">
        <v>7.0000000000000001E-3</v>
      </c>
      <c r="W24" s="30"/>
      <c r="X24" s="30">
        <v>0.01</v>
      </c>
      <c r="Y24" s="30">
        <v>0.09</v>
      </c>
      <c r="Z24" s="30">
        <v>0.01</v>
      </c>
      <c r="AA24" s="30">
        <v>1.18</v>
      </c>
      <c r="AB24" s="30">
        <v>0.27</v>
      </c>
      <c r="AC24" s="30">
        <v>5</v>
      </c>
      <c r="AD24" s="30">
        <v>5.0000000000000001E-3</v>
      </c>
      <c r="AE24" s="30"/>
      <c r="AF24" s="30">
        <v>0.85899999999999999</v>
      </c>
      <c r="AG24" s="30">
        <v>0.88100000000000001</v>
      </c>
      <c r="AH24" s="30">
        <v>0.88500000000000001</v>
      </c>
      <c r="AI24" s="30">
        <v>0.72399999999999998</v>
      </c>
      <c r="AJ24" s="30">
        <v>0.66900000000000004</v>
      </c>
      <c r="AK24" s="30">
        <v>0.4</v>
      </c>
    </row>
    <row r="25" spans="1:37" x14ac:dyDescent="0.25">
      <c r="A25" s="30" t="s">
        <v>143</v>
      </c>
      <c r="B25" s="30" t="s">
        <v>144</v>
      </c>
      <c r="C25" s="30">
        <v>0.49142000000000002</v>
      </c>
      <c r="D25" s="30">
        <v>2.2870000000000001E-2</v>
      </c>
      <c r="E25" s="30">
        <v>1.0659999999999999E-2</v>
      </c>
      <c r="F25" s="30">
        <v>2.2200000000000002</v>
      </c>
      <c r="G25" s="30">
        <v>2.25</v>
      </c>
      <c r="H25" s="30">
        <v>4.1500000000000004</v>
      </c>
      <c r="I25" s="30">
        <v>2.14</v>
      </c>
      <c r="J25" s="30">
        <v>1.28</v>
      </c>
      <c r="K25" s="30">
        <v>4.87E-2</v>
      </c>
      <c r="L25" s="30">
        <v>0.105</v>
      </c>
      <c r="M25" s="30">
        <v>8.0000000000000002E-3</v>
      </c>
      <c r="N25" s="30">
        <v>0.11393</v>
      </c>
      <c r="O25" s="30">
        <v>2.0000000000000002E-5</v>
      </c>
      <c r="P25" s="30"/>
      <c r="Q25" s="30">
        <v>0</v>
      </c>
      <c r="R25" s="30">
        <v>3.5000000000000003E-2</v>
      </c>
      <c r="S25" s="30">
        <v>0.11</v>
      </c>
      <c r="T25" s="30">
        <v>5.3999999999999999E-2</v>
      </c>
      <c r="U25" s="30">
        <v>4.2999999999999997E-2</v>
      </c>
      <c r="V25" s="30">
        <v>4.0000000000000001E-3</v>
      </c>
      <c r="W25" s="30"/>
      <c r="X25" s="30">
        <v>0.01</v>
      </c>
      <c r="Y25" s="30">
        <v>0.12</v>
      </c>
      <c r="Z25" s="30">
        <v>0.02</v>
      </c>
      <c r="AA25" s="30">
        <v>2.95</v>
      </c>
      <c r="AB25" s="30">
        <v>0.97</v>
      </c>
      <c r="AC25" s="30">
        <v>13.1</v>
      </c>
      <c r="AD25" s="30">
        <v>8.9999999999999993E-3</v>
      </c>
      <c r="AE25" s="30"/>
      <c r="AF25" s="30">
        <v>0.56899999999999995</v>
      </c>
      <c r="AG25" s="30">
        <v>0.64200000000000002</v>
      </c>
      <c r="AH25" s="30">
        <v>0.59299999999999997</v>
      </c>
      <c r="AI25" s="30">
        <v>0.28100000000000003</v>
      </c>
      <c r="AJ25" s="30">
        <v>0.18099999999999999</v>
      </c>
      <c r="AK25" s="30">
        <v>0.13900000000000001</v>
      </c>
    </row>
    <row r="26" spans="1:37" x14ac:dyDescent="0.25">
      <c r="A26" s="30" t="s">
        <v>145</v>
      </c>
      <c r="B26" s="30" t="s">
        <v>146</v>
      </c>
      <c r="C26" s="30">
        <v>0.49108000000000002</v>
      </c>
      <c r="D26" s="30">
        <v>2.222E-2</v>
      </c>
      <c r="E26" s="30">
        <v>1.0659999999999999E-2</v>
      </c>
      <c r="F26" s="30">
        <v>1.88</v>
      </c>
      <c r="G26" s="30">
        <v>2.21</v>
      </c>
      <c r="H26" s="30">
        <v>4.58</v>
      </c>
      <c r="I26" s="30">
        <v>2.84</v>
      </c>
      <c r="J26" s="30">
        <v>1.96</v>
      </c>
      <c r="K26" s="30">
        <v>7.5399999999999995E-2</v>
      </c>
      <c r="L26" s="30">
        <v>0.193</v>
      </c>
      <c r="M26" s="30">
        <v>3.4000000000000002E-2</v>
      </c>
      <c r="N26" s="30">
        <v>0.12256</v>
      </c>
      <c r="O26" s="30">
        <v>1.0000000000000001E-5</v>
      </c>
      <c r="P26" s="30"/>
      <c r="Q26" s="30">
        <v>0</v>
      </c>
      <c r="R26" s="30">
        <v>0.06</v>
      </c>
      <c r="S26" s="30">
        <v>0.19400000000000001</v>
      </c>
      <c r="T26" s="30">
        <v>0.27300000000000002</v>
      </c>
      <c r="U26" s="30">
        <v>0.121</v>
      </c>
      <c r="V26" s="30">
        <v>1.2999999999999999E-2</v>
      </c>
      <c r="W26" s="30"/>
      <c r="X26" s="30">
        <v>0.02</v>
      </c>
      <c r="Y26" s="30">
        <v>0.13</v>
      </c>
      <c r="Z26" s="30">
        <v>0.02</v>
      </c>
      <c r="AA26" s="30">
        <v>2.2400000000000002</v>
      </c>
      <c r="AB26" s="30">
        <v>0.64</v>
      </c>
      <c r="AC26" s="30">
        <v>8.9</v>
      </c>
      <c r="AD26" s="30">
        <v>8.9999999999999993E-3</v>
      </c>
      <c r="AE26" s="30"/>
      <c r="AF26" s="30">
        <v>0.48299999999999998</v>
      </c>
      <c r="AG26" s="30">
        <v>0.63100000000000001</v>
      </c>
      <c r="AH26" s="30">
        <v>0.65400000000000003</v>
      </c>
      <c r="AI26" s="30">
        <v>0.374</v>
      </c>
      <c r="AJ26" s="30">
        <v>0.27600000000000002</v>
      </c>
      <c r="AK26" s="30">
        <v>0.215</v>
      </c>
    </row>
    <row r="27" spans="1:37" x14ac:dyDescent="0.25">
      <c r="A27" s="30" t="s">
        <v>147</v>
      </c>
      <c r="B27" s="30" t="s">
        <v>46</v>
      </c>
      <c r="C27" s="30">
        <v>0.48643999999999998</v>
      </c>
      <c r="D27" s="30">
        <v>2.2270000000000002E-2</v>
      </c>
      <c r="E27" s="30">
        <v>1.069E-2</v>
      </c>
      <c r="F27" s="30">
        <v>2.75</v>
      </c>
      <c r="G27" s="30">
        <v>2.16</v>
      </c>
      <c r="H27" s="30">
        <v>4.13</v>
      </c>
      <c r="I27" s="30">
        <v>3.41</v>
      </c>
      <c r="J27" s="30">
        <v>7.0999999999999994E-2</v>
      </c>
      <c r="K27" s="30">
        <v>2.1499999999999998E-2</v>
      </c>
      <c r="L27" s="30">
        <v>3.7999999999999999E-2</v>
      </c>
      <c r="M27" s="30">
        <v>7.0000000000000001E-3</v>
      </c>
      <c r="N27" s="30">
        <v>0.11948</v>
      </c>
      <c r="O27" s="30">
        <v>3.0000000000000001E-5</v>
      </c>
      <c r="P27" s="30"/>
      <c r="Q27" s="30">
        <v>1E-3</v>
      </c>
      <c r="R27" s="30">
        <v>5.1999999999999998E-2</v>
      </c>
      <c r="S27" s="30">
        <v>0.124</v>
      </c>
      <c r="T27" s="30">
        <v>0.121</v>
      </c>
      <c r="U27" s="30">
        <v>3.6999999999999998E-2</v>
      </c>
      <c r="V27" s="30">
        <v>4.0000000000000001E-3</v>
      </c>
      <c r="W27" s="30"/>
      <c r="X27" s="30">
        <v>0.01</v>
      </c>
      <c r="Y27" s="30">
        <v>0.13</v>
      </c>
      <c r="Z27" s="30">
        <v>0.02</v>
      </c>
      <c r="AA27" s="30">
        <v>1.88</v>
      </c>
      <c r="AB27" s="30">
        <v>15.2</v>
      </c>
      <c r="AC27" s="30">
        <v>25.7</v>
      </c>
      <c r="AD27" s="30">
        <v>6.0000000000000001E-3</v>
      </c>
      <c r="AE27" s="30"/>
      <c r="AF27" s="30">
        <v>0.70599999999999996</v>
      </c>
      <c r="AG27" s="30">
        <v>0.61799999999999999</v>
      </c>
      <c r="AH27" s="30">
        <v>0.59</v>
      </c>
      <c r="AI27" s="30">
        <v>0.44900000000000001</v>
      </c>
      <c r="AJ27" s="30">
        <v>0.01</v>
      </c>
      <c r="AK27" s="30">
        <v>6.0999999999999999E-2</v>
      </c>
    </row>
    <row r="28" spans="1:37" x14ac:dyDescent="0.25">
      <c r="A28" s="30" t="s">
        <v>148</v>
      </c>
      <c r="B28" s="30" t="s">
        <v>149</v>
      </c>
      <c r="C28" s="30">
        <v>0.48526999999999998</v>
      </c>
      <c r="D28" s="30">
        <v>2.2579999999999999E-2</v>
      </c>
      <c r="E28" s="30">
        <v>1.069E-2</v>
      </c>
      <c r="F28" s="30">
        <v>0.70199999999999996</v>
      </c>
      <c r="G28" s="30">
        <v>2.5</v>
      </c>
      <c r="H28" s="30">
        <v>4.8099999999999996</v>
      </c>
      <c r="I28" s="30">
        <v>4.42</v>
      </c>
      <c r="J28" s="30">
        <v>3.03</v>
      </c>
      <c r="K28" s="30">
        <v>2.47E-2</v>
      </c>
      <c r="L28" s="30">
        <v>0.16900000000000001</v>
      </c>
      <c r="M28" s="30">
        <v>2.7E-2</v>
      </c>
      <c r="N28" s="30">
        <v>0.12564</v>
      </c>
      <c r="O28" s="30">
        <v>4.0000000000000003E-5</v>
      </c>
      <c r="P28" s="30"/>
      <c r="Q28" s="30">
        <v>0</v>
      </c>
      <c r="R28" s="30">
        <v>0.05</v>
      </c>
      <c r="S28" s="30">
        <v>0.161</v>
      </c>
      <c r="T28" s="30">
        <v>0.14000000000000001</v>
      </c>
      <c r="U28" s="30">
        <v>8.5000000000000006E-2</v>
      </c>
      <c r="V28" s="30">
        <v>4.0000000000000001E-3</v>
      </c>
      <c r="W28" s="30"/>
      <c r="X28" s="30">
        <v>0.04</v>
      </c>
      <c r="Y28" s="30">
        <v>0.11</v>
      </c>
      <c r="Z28" s="30">
        <v>0.02</v>
      </c>
      <c r="AA28" s="30">
        <v>1.47</v>
      </c>
      <c r="AB28" s="30">
        <v>0.42</v>
      </c>
      <c r="AC28" s="30">
        <v>23.2</v>
      </c>
      <c r="AD28" s="30">
        <v>2.1999999999999999E-2</v>
      </c>
      <c r="AE28" s="30"/>
      <c r="AF28" s="30">
        <v>0.18</v>
      </c>
      <c r="AG28" s="30">
        <v>0.71499999999999997</v>
      </c>
      <c r="AH28" s="30">
        <v>0.68700000000000006</v>
      </c>
      <c r="AI28" s="30">
        <v>0.58099999999999996</v>
      </c>
      <c r="AJ28" s="30">
        <v>0.42599999999999999</v>
      </c>
      <c r="AK28" s="30">
        <v>7.0999999999999994E-2</v>
      </c>
    </row>
    <row r="29" spans="1:37" x14ac:dyDescent="0.25">
      <c r="A29" s="30" t="s">
        <v>150</v>
      </c>
      <c r="B29" s="30" t="s">
        <v>44</v>
      </c>
      <c r="C29" s="30">
        <v>0.11819</v>
      </c>
      <c r="D29" s="30">
        <v>1.051E-2</v>
      </c>
      <c r="E29" s="30">
        <v>5.3699999999999998E-3</v>
      </c>
      <c r="F29" s="30">
        <v>2.09</v>
      </c>
      <c r="G29" s="30">
        <v>2.33</v>
      </c>
      <c r="H29" s="30">
        <v>4.63</v>
      </c>
      <c r="I29" s="30">
        <v>2.61</v>
      </c>
      <c r="J29" s="30">
        <v>2.56</v>
      </c>
      <c r="K29" s="30">
        <v>5.8599999999999999E-2</v>
      </c>
      <c r="L29" s="30">
        <v>0.13500000000000001</v>
      </c>
      <c r="M29" s="30">
        <v>2.1999999999999999E-2</v>
      </c>
      <c r="N29" s="30">
        <v>0.12620000000000001</v>
      </c>
      <c r="O29" s="30">
        <v>4.0000000000000003E-5</v>
      </c>
      <c r="P29" s="30"/>
      <c r="Q29" s="30">
        <v>0</v>
      </c>
      <c r="R29" s="30">
        <v>0.14299999999999999</v>
      </c>
      <c r="S29" s="30">
        <v>0.30299999999999999</v>
      </c>
      <c r="T29" s="30">
        <v>0.155</v>
      </c>
      <c r="U29" s="30">
        <v>6.6000000000000003E-2</v>
      </c>
      <c r="V29" s="30">
        <v>8.9999999999999993E-3</v>
      </c>
      <c r="W29" s="30"/>
      <c r="X29" s="30">
        <v>0.06</v>
      </c>
      <c r="Y29" s="30">
        <v>0.49</v>
      </c>
      <c r="Z29" s="30">
        <v>0.08</v>
      </c>
      <c r="AA29" s="30">
        <v>9.3800000000000008</v>
      </c>
      <c r="AB29" s="30">
        <v>2</v>
      </c>
      <c r="AC29" s="30">
        <v>34.299999999999997</v>
      </c>
      <c r="AD29" s="30">
        <v>0.03</v>
      </c>
      <c r="AE29" s="30"/>
      <c r="AF29" s="30">
        <v>0.53600000000000003</v>
      </c>
      <c r="AG29" s="30">
        <v>0.66500000000000004</v>
      </c>
      <c r="AH29" s="30">
        <v>0.66200000000000003</v>
      </c>
      <c r="AI29" s="30">
        <v>0.34300000000000003</v>
      </c>
      <c r="AJ29" s="30">
        <v>0.36</v>
      </c>
      <c r="AK29" s="30">
        <v>0.16700000000000001</v>
      </c>
    </row>
    <row r="30" spans="1:37" x14ac:dyDescent="0.25">
      <c r="A30" s="30" t="s">
        <v>151</v>
      </c>
      <c r="B30" s="30" t="s">
        <v>152</v>
      </c>
      <c r="C30" s="30">
        <v>0.49020999999999998</v>
      </c>
      <c r="D30" s="30">
        <v>2.2540000000000001E-2</v>
      </c>
      <c r="E30" s="30">
        <v>1.057E-2</v>
      </c>
      <c r="F30" s="30">
        <v>0.82699999999999996</v>
      </c>
      <c r="G30" s="30">
        <v>2.14</v>
      </c>
      <c r="H30" s="30">
        <v>4.43</v>
      </c>
      <c r="I30" s="30">
        <v>4.29</v>
      </c>
      <c r="J30" s="30">
        <v>2.87</v>
      </c>
      <c r="K30" s="30">
        <v>1.9400000000000001E-2</v>
      </c>
      <c r="L30" s="30">
        <v>0.113</v>
      </c>
      <c r="M30" s="30">
        <v>2.1999999999999999E-2</v>
      </c>
      <c r="N30" s="30">
        <v>0.12739</v>
      </c>
      <c r="O30" s="30">
        <v>5.0000000000000002E-5</v>
      </c>
      <c r="P30" s="30"/>
      <c r="Q30" s="30">
        <v>0</v>
      </c>
      <c r="R30" s="30">
        <v>7.6999999999999999E-2</v>
      </c>
      <c r="S30" s="30">
        <v>9.2999999999999999E-2</v>
      </c>
      <c r="T30" s="30">
        <v>0.104</v>
      </c>
      <c r="U30" s="30">
        <v>0.126</v>
      </c>
      <c r="V30" s="30">
        <v>4.0000000000000001E-3</v>
      </c>
      <c r="W30" s="30"/>
      <c r="X30" s="30">
        <v>0.03</v>
      </c>
      <c r="Y30" s="30">
        <v>0.13</v>
      </c>
      <c r="Z30" s="30">
        <v>0.02</v>
      </c>
      <c r="AA30" s="30">
        <v>1.49</v>
      </c>
      <c r="AB30" s="30">
        <v>0.44</v>
      </c>
      <c r="AC30" s="30">
        <v>27.5</v>
      </c>
      <c r="AD30" s="30">
        <v>1.7999999999999999E-2</v>
      </c>
      <c r="AE30" s="30"/>
      <c r="AF30" s="30">
        <v>0.21199999999999999</v>
      </c>
      <c r="AG30" s="30">
        <v>0.61</v>
      </c>
      <c r="AH30" s="30">
        <v>0.63200000000000001</v>
      </c>
      <c r="AI30" s="30">
        <v>0.56499999999999995</v>
      </c>
      <c r="AJ30" s="30">
        <v>0.40400000000000003</v>
      </c>
      <c r="AK30" s="30">
        <v>5.6000000000000001E-2</v>
      </c>
    </row>
    <row r="31" spans="1:37" x14ac:dyDescent="0.25">
      <c r="A31" s="30" t="s">
        <v>153</v>
      </c>
      <c r="B31" s="30" t="s">
        <v>50</v>
      </c>
      <c r="C31" s="30">
        <v>0.49104999999999999</v>
      </c>
      <c r="D31" s="30">
        <v>2.2429999999999999E-2</v>
      </c>
      <c r="E31" s="30">
        <v>1.095E-2</v>
      </c>
      <c r="F31" s="30">
        <v>1.49</v>
      </c>
      <c r="G31" s="30">
        <v>2.0499999999999998</v>
      </c>
      <c r="H31" s="30">
        <v>4.18</v>
      </c>
      <c r="I31" s="30">
        <v>2.39</v>
      </c>
      <c r="J31" s="30">
        <v>3.37</v>
      </c>
      <c r="K31" s="30">
        <v>1.18E-2</v>
      </c>
      <c r="L31" s="30">
        <v>3.7999999999999999E-2</v>
      </c>
      <c r="M31" s="30">
        <v>1.2E-2</v>
      </c>
      <c r="N31" s="30">
        <v>0.12605</v>
      </c>
      <c r="O31" s="30">
        <v>6.9999999999999994E-5</v>
      </c>
      <c r="P31" s="30"/>
      <c r="Q31" s="30">
        <v>0</v>
      </c>
      <c r="R31" s="30">
        <v>6.6000000000000003E-2</v>
      </c>
      <c r="S31" s="30">
        <v>0.16200000000000001</v>
      </c>
      <c r="T31" s="30">
        <v>0.12</v>
      </c>
      <c r="U31" s="30">
        <v>0.127</v>
      </c>
      <c r="V31" s="30">
        <v>4.0000000000000001E-3</v>
      </c>
      <c r="W31" s="30"/>
      <c r="X31" s="30">
        <v>0.02</v>
      </c>
      <c r="Y31" s="30">
        <v>0.13</v>
      </c>
      <c r="Z31" s="30">
        <v>0.02</v>
      </c>
      <c r="AA31" s="30">
        <v>2.65</v>
      </c>
      <c r="AB31" s="30">
        <v>0.37</v>
      </c>
      <c r="AC31" s="30">
        <v>38.4</v>
      </c>
      <c r="AD31" s="30">
        <v>0.01</v>
      </c>
      <c r="AE31" s="30"/>
      <c r="AF31" s="30">
        <v>0.38300000000000001</v>
      </c>
      <c r="AG31" s="30">
        <v>0.58599999999999997</v>
      </c>
      <c r="AH31" s="30">
        <v>0.59699999999999998</v>
      </c>
      <c r="AI31" s="30">
        <v>0.314</v>
      </c>
      <c r="AJ31" s="30">
        <v>0.47399999999999998</v>
      </c>
      <c r="AK31" s="30">
        <v>3.4000000000000002E-2</v>
      </c>
    </row>
    <row r="32" spans="1:37" x14ac:dyDescent="0.25">
      <c r="A32" s="30" t="s">
        <v>154</v>
      </c>
      <c r="B32" s="30" t="s">
        <v>51</v>
      </c>
      <c r="C32" s="30">
        <v>0.49918000000000001</v>
      </c>
      <c r="D32" s="30">
        <v>2.231E-2</v>
      </c>
      <c r="E32" s="30">
        <v>1.0109999999999999E-2</v>
      </c>
      <c r="F32" s="30">
        <v>1.2</v>
      </c>
      <c r="G32" s="30">
        <v>1.83</v>
      </c>
      <c r="H32" s="30">
        <v>4.2300000000000004</v>
      </c>
      <c r="I32" s="30">
        <v>2.61</v>
      </c>
      <c r="J32" s="30">
        <v>2.23</v>
      </c>
      <c r="K32" s="30">
        <v>1.2E-2</v>
      </c>
      <c r="L32" s="30">
        <v>4.8000000000000001E-2</v>
      </c>
      <c r="M32" s="30">
        <v>1.4E-2</v>
      </c>
      <c r="N32" s="30">
        <v>0.12025</v>
      </c>
      <c r="O32" s="30">
        <v>5.0000000000000002E-5</v>
      </c>
      <c r="P32" s="30"/>
      <c r="Q32" s="30">
        <v>0</v>
      </c>
      <c r="R32" s="30">
        <v>3.6999999999999998E-2</v>
      </c>
      <c r="S32" s="30">
        <v>0.17299999999999999</v>
      </c>
      <c r="T32" s="30">
        <v>0.14899999999999999</v>
      </c>
      <c r="U32" s="30">
        <v>8.6999999999999994E-2</v>
      </c>
      <c r="V32" s="30">
        <v>4.0000000000000001E-3</v>
      </c>
      <c r="W32" s="30"/>
      <c r="X32" s="30">
        <v>0.02</v>
      </c>
      <c r="Y32" s="30">
        <v>0.15</v>
      </c>
      <c r="Z32" s="30">
        <v>0.02</v>
      </c>
      <c r="AA32" s="30">
        <v>2.39</v>
      </c>
      <c r="AB32" s="30">
        <v>0.56000000000000005</v>
      </c>
      <c r="AC32" s="30">
        <v>37.6</v>
      </c>
      <c r="AD32" s="30">
        <v>1.4E-2</v>
      </c>
      <c r="AE32" s="30"/>
      <c r="AF32" s="30">
        <v>0.308</v>
      </c>
      <c r="AG32" s="30">
        <v>0.52300000000000002</v>
      </c>
      <c r="AH32" s="30">
        <v>0.60499999999999998</v>
      </c>
      <c r="AI32" s="30">
        <v>0.34300000000000003</v>
      </c>
      <c r="AJ32" s="30">
        <v>0.314</v>
      </c>
      <c r="AK32" s="30">
        <v>3.4000000000000002E-2</v>
      </c>
    </row>
    <row r="33" spans="1:37" x14ac:dyDescent="0.25">
      <c r="A33" s="30" t="s">
        <v>155</v>
      </c>
      <c r="B33" s="30" t="s">
        <v>48</v>
      </c>
      <c r="C33" s="30">
        <v>0.49046000000000001</v>
      </c>
      <c r="D33" s="30">
        <v>2.2429999999999999E-2</v>
      </c>
      <c r="E33" s="30">
        <v>1.027E-2</v>
      </c>
      <c r="F33" s="30">
        <v>0.97699999999999998</v>
      </c>
      <c r="G33" s="30">
        <v>1.19</v>
      </c>
      <c r="H33" s="30">
        <v>2.46</v>
      </c>
      <c r="I33" s="30">
        <v>2.06</v>
      </c>
      <c r="J33" s="30">
        <v>2.33</v>
      </c>
      <c r="K33" s="30">
        <v>3.5000000000000003E-2</v>
      </c>
      <c r="L33" s="30">
        <v>0.17199999999999999</v>
      </c>
      <c r="M33" s="30">
        <v>2.1000000000000001E-2</v>
      </c>
      <c r="N33" s="30">
        <v>0.12759000000000001</v>
      </c>
      <c r="O33" s="30">
        <v>6.9999999999999994E-5</v>
      </c>
      <c r="P33" s="30"/>
      <c r="Q33" s="30">
        <v>0</v>
      </c>
      <c r="R33" s="30">
        <v>2.4E-2</v>
      </c>
      <c r="S33" s="30">
        <v>6.7000000000000004E-2</v>
      </c>
      <c r="T33" s="30">
        <v>7.2999999999999995E-2</v>
      </c>
      <c r="U33" s="30">
        <v>5.5E-2</v>
      </c>
      <c r="V33" s="30">
        <v>4.0000000000000001E-3</v>
      </c>
      <c r="W33" s="30"/>
      <c r="X33" s="30">
        <v>0.03</v>
      </c>
      <c r="Y33" s="30">
        <v>0.23</v>
      </c>
      <c r="Z33" s="30">
        <v>0.04</v>
      </c>
      <c r="AA33" s="30">
        <v>3.06</v>
      </c>
      <c r="AB33" s="30">
        <v>0.54</v>
      </c>
      <c r="AC33" s="30">
        <v>17.399999999999999</v>
      </c>
      <c r="AD33" s="30">
        <v>1.4999999999999999E-2</v>
      </c>
      <c r="AE33" s="30"/>
      <c r="AF33" s="30">
        <v>0.25</v>
      </c>
      <c r="AG33" s="30">
        <v>0.33900000000000002</v>
      </c>
      <c r="AH33" s="30">
        <v>0.35099999999999998</v>
      </c>
      <c r="AI33" s="30">
        <v>0.27100000000000002</v>
      </c>
      <c r="AJ33" s="30">
        <v>0.32800000000000001</v>
      </c>
      <c r="AK33" s="30">
        <v>0.1</v>
      </c>
    </row>
    <row r="34" spans="1:37" x14ac:dyDescent="0.25">
      <c r="A34" s="30" t="s">
        <v>156</v>
      </c>
      <c r="B34" s="30" t="s">
        <v>157</v>
      </c>
      <c r="C34" s="30">
        <v>0.48596</v>
      </c>
      <c r="D34" s="30">
        <v>2.2669999999999999E-2</v>
      </c>
      <c r="E34" s="30">
        <v>1.055E-2</v>
      </c>
      <c r="F34" s="30">
        <v>1.34</v>
      </c>
      <c r="G34" s="30">
        <v>1.64</v>
      </c>
      <c r="H34" s="30">
        <v>3.37</v>
      </c>
      <c r="I34" s="30">
        <v>1.93</v>
      </c>
      <c r="J34" s="30">
        <v>2.02</v>
      </c>
      <c r="K34" s="30">
        <v>1.7399999999999999E-2</v>
      </c>
      <c r="L34" s="30">
        <v>6.2E-2</v>
      </c>
      <c r="M34" s="30">
        <v>1.2999999999999999E-2</v>
      </c>
      <c r="N34" s="30">
        <v>0.12391000000000001</v>
      </c>
      <c r="O34" s="30">
        <v>1.6000000000000001E-4</v>
      </c>
      <c r="P34" s="30"/>
      <c r="Q34" s="30">
        <v>1E-3</v>
      </c>
      <c r="R34" s="30">
        <v>6.3E-2</v>
      </c>
      <c r="S34" s="30">
        <v>9.7000000000000003E-2</v>
      </c>
      <c r="T34" s="30">
        <v>9.7000000000000003E-2</v>
      </c>
      <c r="U34" s="30">
        <v>7.4999999999999997E-2</v>
      </c>
      <c r="V34" s="30">
        <v>4.0000000000000001E-3</v>
      </c>
      <c r="W34" s="30"/>
      <c r="X34" s="30">
        <v>0.02</v>
      </c>
      <c r="Y34" s="30">
        <v>0.17</v>
      </c>
      <c r="Z34" s="30">
        <v>0.03</v>
      </c>
      <c r="AA34" s="30">
        <v>3.29</v>
      </c>
      <c r="AB34" s="30">
        <v>0.63</v>
      </c>
      <c r="AC34" s="30">
        <v>30</v>
      </c>
      <c r="AD34" s="30">
        <v>1.2E-2</v>
      </c>
      <c r="AE34" s="30"/>
      <c r="AF34" s="30">
        <v>0.34300000000000003</v>
      </c>
      <c r="AG34" s="30">
        <v>0.47</v>
      </c>
      <c r="AH34" s="30">
        <v>0.48199999999999998</v>
      </c>
      <c r="AI34" s="30">
        <v>0.254</v>
      </c>
      <c r="AJ34" s="30">
        <v>0.28399999999999997</v>
      </c>
      <c r="AK34" s="30">
        <v>0.05</v>
      </c>
    </row>
    <row r="35" spans="1:37" x14ac:dyDescent="0.25">
      <c r="A35" s="30" t="s">
        <v>158</v>
      </c>
      <c r="B35" s="30" t="s">
        <v>159</v>
      </c>
      <c r="C35" s="30">
        <v>0.4864</v>
      </c>
      <c r="D35" s="30">
        <v>2.2610000000000002E-2</v>
      </c>
      <c r="E35" s="30">
        <v>1.0789999999999999E-2</v>
      </c>
      <c r="F35" s="30">
        <v>0.72899999999999998</v>
      </c>
      <c r="G35" s="30">
        <v>1.47</v>
      </c>
      <c r="H35" s="30">
        <v>2.59</v>
      </c>
      <c r="I35" s="30">
        <v>1.57</v>
      </c>
      <c r="J35" s="30">
        <v>1.82</v>
      </c>
      <c r="K35" s="30">
        <v>4.8999999999999998E-3</v>
      </c>
      <c r="L35" s="30">
        <v>3.2000000000000001E-2</v>
      </c>
      <c r="M35" s="30">
        <v>2.4E-2</v>
      </c>
      <c r="N35" s="30">
        <v>0.12074</v>
      </c>
      <c r="O35" s="30">
        <v>5.0000000000000002E-5</v>
      </c>
      <c r="P35" s="30"/>
      <c r="Q35" s="30">
        <v>0</v>
      </c>
      <c r="R35" s="30">
        <v>4.7E-2</v>
      </c>
      <c r="S35" s="30">
        <v>8.6999999999999994E-2</v>
      </c>
      <c r="T35" s="30">
        <v>8.1000000000000003E-2</v>
      </c>
      <c r="U35" s="30">
        <v>5.5E-2</v>
      </c>
      <c r="V35" s="30">
        <v>4.0000000000000001E-3</v>
      </c>
      <c r="W35" s="30"/>
      <c r="X35" s="30">
        <v>0.04</v>
      </c>
      <c r="Y35" s="30">
        <v>0.19</v>
      </c>
      <c r="Z35" s="30">
        <v>0.03</v>
      </c>
      <c r="AA35" s="30">
        <v>4.01</v>
      </c>
      <c r="AB35" s="30">
        <v>0.7</v>
      </c>
      <c r="AC35" s="30">
        <v>60.3</v>
      </c>
      <c r="AD35" s="30">
        <v>2.4E-2</v>
      </c>
      <c r="AE35" s="30"/>
      <c r="AF35" s="30">
        <v>0.187</v>
      </c>
      <c r="AG35" s="30">
        <v>0.42</v>
      </c>
      <c r="AH35" s="30">
        <v>0.37</v>
      </c>
      <c r="AI35" s="30">
        <v>0.20699999999999999</v>
      </c>
      <c r="AJ35" s="30">
        <v>0.25700000000000001</v>
      </c>
      <c r="AK35" s="30">
        <v>1.4E-2</v>
      </c>
    </row>
    <row r="36" spans="1:37" x14ac:dyDescent="0.25">
      <c r="A36" s="30" t="s">
        <v>160</v>
      </c>
      <c r="B36" s="30" t="s">
        <v>34</v>
      </c>
      <c r="C36" s="30">
        <v>0.48559000000000002</v>
      </c>
      <c r="D36" s="30">
        <v>2.2509999999999999E-2</v>
      </c>
      <c r="E36" s="30">
        <v>1.0109999999999999E-2</v>
      </c>
      <c r="F36" s="30">
        <v>2.37</v>
      </c>
      <c r="G36" s="30">
        <v>2.11</v>
      </c>
      <c r="H36" s="30">
        <v>5.35</v>
      </c>
      <c r="I36" s="30">
        <v>17.100000000000001</v>
      </c>
      <c r="J36" s="30">
        <v>24.9</v>
      </c>
      <c r="K36" s="30">
        <v>0.16900000000000001</v>
      </c>
      <c r="L36" s="30">
        <v>0.34499999999999997</v>
      </c>
      <c r="M36" s="30">
        <v>1.6E-2</v>
      </c>
      <c r="N36" s="30">
        <v>0.13661000000000001</v>
      </c>
      <c r="O36" s="30">
        <v>4.0000000000000003E-5</v>
      </c>
      <c r="P36" s="30"/>
      <c r="Q36" s="30">
        <v>0</v>
      </c>
      <c r="R36" s="30">
        <v>8.6999999999999994E-2</v>
      </c>
      <c r="S36" s="30">
        <v>0.24</v>
      </c>
      <c r="T36" s="30">
        <v>0.94199999999999995</v>
      </c>
      <c r="U36" s="30">
        <v>0.93</v>
      </c>
      <c r="V36" s="30">
        <v>8.0000000000000002E-3</v>
      </c>
      <c r="W36" s="30"/>
      <c r="X36" s="30">
        <v>0.01</v>
      </c>
      <c r="Y36" s="30">
        <v>0.13</v>
      </c>
      <c r="Z36" s="30">
        <v>0.02</v>
      </c>
      <c r="AA36" s="30">
        <v>0.38</v>
      </c>
      <c r="AB36" s="30">
        <v>0.05</v>
      </c>
      <c r="AC36" s="30">
        <v>4.2</v>
      </c>
      <c r="AD36" s="30">
        <v>5.0000000000000001E-3</v>
      </c>
      <c r="AE36" s="30"/>
      <c r="AF36" s="30">
        <v>0.60599999999999998</v>
      </c>
      <c r="AG36" s="30">
        <v>0.60299999999999998</v>
      </c>
      <c r="AH36" s="30">
        <v>0.76500000000000001</v>
      </c>
      <c r="AI36" s="30">
        <v>2.2450000000000001</v>
      </c>
      <c r="AJ36" s="30">
        <v>3.5139999999999998</v>
      </c>
      <c r="AK36" s="30">
        <v>0.48299999999999998</v>
      </c>
    </row>
    <row r="37" spans="1:37" x14ac:dyDescent="0.25">
      <c r="A37" s="30" t="s">
        <v>161</v>
      </c>
      <c r="B37" s="30" t="s">
        <v>162</v>
      </c>
      <c r="C37" s="30">
        <v>0.48619000000000001</v>
      </c>
      <c r="D37" s="30">
        <v>2.249E-2</v>
      </c>
      <c r="E37" s="30">
        <v>1.056E-2</v>
      </c>
      <c r="F37" s="30">
        <v>1.76</v>
      </c>
      <c r="G37" s="30">
        <v>1.55</v>
      </c>
      <c r="H37" s="30">
        <v>3.58</v>
      </c>
      <c r="I37" s="30">
        <v>5.43</v>
      </c>
      <c r="J37" s="30">
        <v>6.47</v>
      </c>
      <c r="K37" s="30">
        <v>0.21199999999999999</v>
      </c>
      <c r="L37" s="30">
        <v>0.58099999999999996</v>
      </c>
      <c r="M37" s="30">
        <v>2.7E-2</v>
      </c>
      <c r="N37" s="30">
        <v>0.1336</v>
      </c>
      <c r="O37" s="30">
        <v>2.0000000000000002E-5</v>
      </c>
      <c r="P37" s="30"/>
      <c r="Q37" s="30">
        <v>0</v>
      </c>
      <c r="R37" s="30">
        <v>3.4000000000000002E-2</v>
      </c>
      <c r="S37" s="30">
        <v>0.105</v>
      </c>
      <c r="T37" s="30">
        <v>7.2999999999999995E-2</v>
      </c>
      <c r="U37" s="30">
        <v>0.23699999999999999</v>
      </c>
      <c r="V37" s="30">
        <v>0.01</v>
      </c>
      <c r="W37" s="30"/>
      <c r="X37" s="30">
        <v>0.02</v>
      </c>
      <c r="Y37" s="30">
        <v>0.18</v>
      </c>
      <c r="Z37" s="30">
        <v>0.03</v>
      </c>
      <c r="AA37" s="30">
        <v>1.19</v>
      </c>
      <c r="AB37" s="30">
        <v>0.2</v>
      </c>
      <c r="AC37" s="30">
        <v>3.4</v>
      </c>
      <c r="AD37" s="30">
        <v>7.0000000000000001E-3</v>
      </c>
      <c r="AE37" s="30"/>
      <c r="AF37" s="30">
        <v>0.45200000000000001</v>
      </c>
      <c r="AG37" s="30">
        <v>0.442</v>
      </c>
      <c r="AH37" s="30">
        <v>0.51100000000000001</v>
      </c>
      <c r="AI37" s="30">
        <v>0.71399999999999997</v>
      </c>
      <c r="AJ37" s="30">
        <v>0.91100000000000003</v>
      </c>
      <c r="AK37" s="30">
        <v>0.60699999999999998</v>
      </c>
    </row>
    <row r="38" spans="1:37" x14ac:dyDescent="0.25">
      <c r="A38" s="30" t="s">
        <v>163</v>
      </c>
      <c r="B38" s="30" t="s">
        <v>39</v>
      </c>
      <c r="C38" s="30">
        <v>0.48804999999999998</v>
      </c>
      <c r="D38" s="30">
        <v>2.298E-2</v>
      </c>
      <c r="E38" s="30">
        <v>1.095E-2</v>
      </c>
      <c r="F38" s="30">
        <v>1.5</v>
      </c>
      <c r="G38" s="30">
        <v>1.41</v>
      </c>
      <c r="H38" s="30">
        <v>2.69</v>
      </c>
      <c r="I38" s="30">
        <v>3.36</v>
      </c>
      <c r="J38" s="30">
        <v>3.63</v>
      </c>
      <c r="K38" s="30">
        <v>0.27100000000000002</v>
      </c>
      <c r="L38" s="30">
        <v>0.86899999999999999</v>
      </c>
      <c r="M38" s="30">
        <v>5.6000000000000001E-2</v>
      </c>
      <c r="N38" s="30">
        <v>0.14424000000000001</v>
      </c>
      <c r="O38" s="30">
        <v>3.0000000000000001E-5</v>
      </c>
      <c r="P38" s="30"/>
      <c r="Q38" s="30">
        <v>0</v>
      </c>
      <c r="R38" s="30">
        <v>3.4000000000000002E-2</v>
      </c>
      <c r="S38" s="30">
        <v>0.114</v>
      </c>
      <c r="T38" s="30">
        <v>0.124</v>
      </c>
      <c r="U38" s="30">
        <v>0.14899999999999999</v>
      </c>
      <c r="V38" s="30">
        <v>1.7000000000000001E-2</v>
      </c>
      <c r="W38" s="30"/>
      <c r="X38" s="30">
        <v>0.02</v>
      </c>
      <c r="Y38" s="30">
        <v>0.2</v>
      </c>
      <c r="Z38" s="30">
        <v>0.03</v>
      </c>
      <c r="AA38" s="30">
        <v>1.91</v>
      </c>
      <c r="AB38" s="30">
        <v>0.35</v>
      </c>
      <c r="AC38" s="30">
        <v>2.7</v>
      </c>
      <c r="AD38" s="30">
        <v>6.0000000000000001E-3</v>
      </c>
      <c r="AE38" s="30"/>
      <c r="AF38" s="30">
        <v>0.38600000000000001</v>
      </c>
      <c r="AG38" s="30">
        <v>0.40200000000000002</v>
      </c>
      <c r="AH38" s="30">
        <v>0.38400000000000001</v>
      </c>
      <c r="AI38" s="30">
        <v>0.441</v>
      </c>
      <c r="AJ38" s="30">
        <v>0.51200000000000001</v>
      </c>
      <c r="AK38" s="30">
        <v>0.77300000000000002</v>
      </c>
    </row>
    <row r="39" spans="1:37" x14ac:dyDescent="0.25">
      <c r="A39" s="30" t="s">
        <v>164</v>
      </c>
      <c r="B39" s="30" t="s">
        <v>165</v>
      </c>
      <c r="C39" s="30">
        <v>0.49043999999999999</v>
      </c>
      <c r="D39" s="30">
        <v>2.2499999999999999E-2</v>
      </c>
      <c r="E39" s="30">
        <v>1.073E-2</v>
      </c>
      <c r="F39" s="30">
        <v>3.68</v>
      </c>
      <c r="G39" s="30">
        <v>4.12</v>
      </c>
      <c r="H39" s="30">
        <v>6.61</v>
      </c>
      <c r="I39" s="30">
        <v>7.49</v>
      </c>
      <c r="J39" s="30">
        <v>7.16</v>
      </c>
      <c r="K39" s="30">
        <v>0.30099999999999999</v>
      </c>
      <c r="L39" s="30">
        <v>0.39500000000000002</v>
      </c>
      <c r="M39" s="30">
        <v>2.8000000000000001E-2</v>
      </c>
      <c r="N39" s="30">
        <v>0.12640000000000001</v>
      </c>
      <c r="O39" s="30">
        <v>2.0000000000000002E-5</v>
      </c>
      <c r="P39" s="30"/>
      <c r="Q39" s="30">
        <v>1E-3</v>
      </c>
      <c r="R39" s="30">
        <v>0.11799999999999999</v>
      </c>
      <c r="S39" s="30">
        <v>0.187</v>
      </c>
      <c r="T39" s="30">
        <v>0.313</v>
      </c>
      <c r="U39" s="30">
        <v>0.28599999999999998</v>
      </c>
      <c r="V39" s="30">
        <v>2.1000000000000001E-2</v>
      </c>
      <c r="W39" s="30"/>
      <c r="X39" s="30">
        <v>0.01</v>
      </c>
      <c r="Y39" s="30">
        <v>7.0000000000000007E-2</v>
      </c>
      <c r="Z39" s="30">
        <v>0.01</v>
      </c>
      <c r="AA39" s="30">
        <v>0.86</v>
      </c>
      <c r="AB39" s="30">
        <v>0.18</v>
      </c>
      <c r="AC39" s="30">
        <v>2.4</v>
      </c>
      <c r="AD39" s="30">
        <v>4.0000000000000001E-3</v>
      </c>
      <c r="AE39" s="30"/>
      <c r="AF39" s="30">
        <v>0.94299999999999995</v>
      </c>
      <c r="AG39" s="30">
        <v>1.1779999999999999</v>
      </c>
      <c r="AH39" s="30">
        <v>0.94399999999999995</v>
      </c>
      <c r="AI39" s="30">
        <v>0.98499999999999999</v>
      </c>
      <c r="AJ39" s="30">
        <v>1.008</v>
      </c>
      <c r="AK39" s="30">
        <v>0.86099999999999999</v>
      </c>
    </row>
    <row r="40" spans="1:37" x14ac:dyDescent="0.25">
      <c r="A40" s="30" t="s">
        <v>166</v>
      </c>
      <c r="B40" s="30" t="s">
        <v>167</v>
      </c>
      <c r="C40" s="30">
        <v>0.48837000000000003</v>
      </c>
      <c r="D40" s="30">
        <v>2.2519999999999998E-2</v>
      </c>
      <c r="E40" s="30">
        <v>1.0460000000000001E-2</v>
      </c>
      <c r="F40" s="30">
        <v>3.7</v>
      </c>
      <c r="G40" s="30">
        <v>3.05</v>
      </c>
      <c r="H40" s="30">
        <v>4.9800000000000004</v>
      </c>
      <c r="I40" s="30">
        <v>4.4800000000000004</v>
      </c>
      <c r="J40" s="30">
        <v>1.34</v>
      </c>
      <c r="K40" s="30">
        <v>2.3599999999999999E-2</v>
      </c>
      <c r="L40" s="30">
        <v>3.1E-2</v>
      </c>
      <c r="M40" s="30">
        <v>5.0000000000000001E-3</v>
      </c>
      <c r="N40" s="30">
        <v>0.12003999999999999</v>
      </c>
      <c r="O40" s="30">
        <v>2.0000000000000002E-5</v>
      </c>
      <c r="P40" s="30"/>
      <c r="Q40" s="30">
        <v>1E-3</v>
      </c>
      <c r="R40" s="30">
        <v>0.10100000000000001</v>
      </c>
      <c r="S40" s="30">
        <v>0.16200000000000001</v>
      </c>
      <c r="T40" s="30">
        <v>0.16800000000000001</v>
      </c>
      <c r="U40" s="30">
        <v>5.8000000000000003E-2</v>
      </c>
      <c r="V40" s="30">
        <v>4.0000000000000001E-3</v>
      </c>
      <c r="W40" s="30"/>
      <c r="X40" s="30">
        <v>0.01</v>
      </c>
      <c r="Y40" s="30">
        <v>0.09</v>
      </c>
      <c r="Z40" s="30">
        <v>0.02</v>
      </c>
      <c r="AA40" s="30">
        <v>1.44</v>
      </c>
      <c r="AB40" s="30">
        <v>0.94</v>
      </c>
      <c r="AC40" s="30">
        <v>23.9</v>
      </c>
      <c r="AD40" s="30">
        <v>5.0000000000000001E-3</v>
      </c>
      <c r="AE40" s="30"/>
      <c r="AF40" s="30">
        <v>0.95</v>
      </c>
      <c r="AG40" s="30">
        <v>0.873</v>
      </c>
      <c r="AH40" s="30">
        <v>0.71199999999999997</v>
      </c>
      <c r="AI40" s="30">
        <v>0.59</v>
      </c>
      <c r="AJ40" s="30">
        <v>0.189</v>
      </c>
      <c r="AK40" s="30">
        <v>6.7000000000000004E-2</v>
      </c>
    </row>
    <row r="41" spans="1:37" x14ac:dyDescent="0.25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8"/>
      <c r="Q41" s="38"/>
      <c r="R41" s="30"/>
      <c r="S41" s="30"/>
      <c r="T41" s="30"/>
      <c r="U41" s="30"/>
      <c r="V41" s="30"/>
      <c r="W41" s="30"/>
      <c r="X41" s="38"/>
      <c r="Y41" s="38"/>
      <c r="Z41" s="38"/>
      <c r="AA41" s="38"/>
      <c r="AB41" s="30"/>
      <c r="AC41" s="38"/>
      <c r="AD41" s="38"/>
      <c r="AE41" s="30"/>
      <c r="AF41" s="30"/>
      <c r="AG41" s="30"/>
      <c r="AH41" s="30"/>
      <c r="AI41" s="30"/>
      <c r="AJ41" s="30"/>
      <c r="AK41" s="30"/>
    </row>
    <row r="42" spans="1:37" x14ac:dyDescent="0.25">
      <c r="A42" s="30" t="s">
        <v>168</v>
      </c>
      <c r="B42" s="30"/>
      <c r="C42" s="30"/>
      <c r="D42" s="30"/>
      <c r="E42" s="30"/>
      <c r="F42" s="32">
        <v>0.14000000000000001</v>
      </c>
      <c r="G42" s="33">
        <v>1.4</v>
      </c>
      <c r="H42" s="33">
        <v>0.44</v>
      </c>
      <c r="I42" s="33">
        <v>31.9</v>
      </c>
      <c r="J42" s="33">
        <v>6.2</v>
      </c>
      <c r="K42" s="33">
        <v>3.6</v>
      </c>
      <c r="L42" s="33"/>
      <c r="M42" s="33"/>
      <c r="N42" s="34">
        <v>0.19400000000000001</v>
      </c>
      <c r="O42" s="30"/>
      <c r="P42" s="38"/>
      <c r="Q42" s="38"/>
      <c r="R42" s="30"/>
      <c r="S42" s="30"/>
      <c r="T42" s="30"/>
      <c r="U42" s="30"/>
      <c r="V42" s="30"/>
      <c r="W42" s="30"/>
      <c r="X42" s="38"/>
      <c r="Y42" s="38"/>
      <c r="Z42" s="38"/>
      <c r="AA42" s="38"/>
      <c r="AB42" s="30"/>
      <c r="AC42" s="38"/>
      <c r="AD42" s="38"/>
      <c r="AE42" s="30"/>
      <c r="AF42" s="30"/>
      <c r="AG42" s="30"/>
      <c r="AH42" s="30"/>
      <c r="AI42" s="30"/>
      <c r="AJ42" s="30"/>
      <c r="AK42" s="30"/>
    </row>
    <row r="43" spans="1:37" x14ac:dyDescent="0.25">
      <c r="A43" s="30"/>
      <c r="B43" s="30"/>
      <c r="C43" s="30"/>
      <c r="D43" s="30"/>
      <c r="E43" s="30"/>
      <c r="F43" s="35">
        <v>0.04</v>
      </c>
      <c r="G43" s="36">
        <v>0.1</v>
      </c>
      <c r="H43" s="36">
        <v>0.44</v>
      </c>
      <c r="I43" s="36">
        <v>9</v>
      </c>
      <c r="J43" s="36">
        <v>4.7</v>
      </c>
      <c r="K43" s="36">
        <v>1.7</v>
      </c>
      <c r="L43" s="36"/>
      <c r="M43" s="36"/>
      <c r="N43" s="37">
        <v>5.0000000000000001E-3</v>
      </c>
      <c r="O43" s="30"/>
      <c r="P43" s="38"/>
      <c r="Q43" s="38"/>
      <c r="R43" s="30"/>
      <c r="S43" s="30"/>
      <c r="T43" s="30"/>
      <c r="U43" s="30"/>
      <c r="V43" s="30"/>
      <c r="W43" s="30"/>
      <c r="X43" s="38"/>
      <c r="Y43" s="38"/>
      <c r="Z43" s="38"/>
      <c r="AA43" s="38"/>
      <c r="AB43" s="30"/>
      <c r="AC43" s="38"/>
      <c r="AD43" s="38"/>
      <c r="AE43" s="30"/>
      <c r="AF43" s="30"/>
      <c r="AG43" s="30"/>
      <c r="AH43" s="30"/>
      <c r="AI43" s="30"/>
      <c r="AJ43" s="30"/>
      <c r="AK43" s="30"/>
    </row>
    <row r="44" spans="1:37" x14ac:dyDescent="0.25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8"/>
      <c r="Q44" s="38"/>
      <c r="R44" s="30"/>
      <c r="S44" s="30"/>
      <c r="T44" s="30"/>
      <c r="U44" s="30"/>
      <c r="V44" s="30"/>
      <c r="W44" s="30"/>
      <c r="X44" s="38"/>
      <c r="Y44" s="38"/>
      <c r="Z44" s="38"/>
      <c r="AA44" s="38"/>
      <c r="AB44" s="30"/>
      <c r="AC44" s="38"/>
      <c r="AD44" s="38"/>
      <c r="AE44" s="30"/>
      <c r="AF44" s="30"/>
      <c r="AG44" s="30"/>
      <c r="AH44" s="30"/>
      <c r="AI44" s="30"/>
      <c r="AJ44" s="30"/>
      <c r="AK44" s="30"/>
    </row>
    <row r="45" spans="1:37" x14ac:dyDescent="0.25">
      <c r="A45" s="30" t="s">
        <v>169</v>
      </c>
      <c r="B45" s="30" t="s">
        <v>170</v>
      </c>
      <c r="C45" s="30">
        <v>1</v>
      </c>
      <c r="D45" s="30">
        <v>1.021E-2</v>
      </c>
      <c r="E45" s="30">
        <v>1.065E-2</v>
      </c>
      <c r="F45" s="30">
        <v>1E-4</v>
      </c>
      <c r="G45" s="30">
        <v>-2.0000000000000001E-4</v>
      </c>
      <c r="H45" s="30">
        <v>0</v>
      </c>
      <c r="I45" s="30">
        <v>2.1499999999999998E-2</v>
      </c>
      <c r="J45" s="30">
        <v>1.14E-2</v>
      </c>
      <c r="K45" s="30">
        <v>1.6000000000000001E-3</v>
      </c>
      <c r="L45" s="30">
        <v>89.1</v>
      </c>
      <c r="M45" s="30">
        <v>1.1000000000000001</v>
      </c>
      <c r="N45" s="30">
        <v>0.19941</v>
      </c>
      <c r="O45" s="30">
        <v>1.4499999999999999E-3</v>
      </c>
      <c r="P45" s="38"/>
      <c r="Q45" s="38"/>
      <c r="R45" s="30"/>
      <c r="S45" s="30"/>
      <c r="T45" s="30"/>
      <c r="U45" s="30"/>
      <c r="V45" s="30"/>
      <c r="W45" s="30"/>
      <c r="X45" s="38"/>
      <c r="Y45" s="38"/>
      <c r="Z45" s="38"/>
      <c r="AA45" s="38"/>
      <c r="AB45" s="30"/>
      <c r="AC45" s="38"/>
      <c r="AD45" s="38"/>
      <c r="AE45" s="30"/>
      <c r="AF45" s="30"/>
      <c r="AG45" s="30"/>
      <c r="AH45" s="30"/>
      <c r="AI45" s="30"/>
      <c r="AJ45" s="30"/>
      <c r="AK45" s="30"/>
    </row>
    <row r="46" spans="1:37" x14ac:dyDescent="0.25">
      <c r="A46" s="30" t="s">
        <v>171</v>
      </c>
      <c r="B46" s="30" t="s">
        <v>172</v>
      </c>
      <c r="C46" s="30">
        <v>1</v>
      </c>
      <c r="D46" s="30">
        <v>9.0799999999999995E-3</v>
      </c>
      <c r="E46" s="30">
        <v>1.0580000000000001E-2</v>
      </c>
      <c r="F46" s="30">
        <v>2.0000000000000001E-4</v>
      </c>
      <c r="G46" s="30">
        <v>1.2999999999999999E-3</v>
      </c>
      <c r="H46" s="30">
        <v>0</v>
      </c>
      <c r="I46" s="30">
        <v>3.6799999999999999E-2</v>
      </c>
      <c r="J46" s="30">
        <v>5.0000000000000001E-3</v>
      </c>
      <c r="K46" s="30">
        <v>4.4999999999999997E-3</v>
      </c>
      <c r="L46" s="30">
        <v>141</v>
      </c>
      <c r="M46" s="30">
        <v>0.9</v>
      </c>
      <c r="N46" s="30">
        <v>0.19264999999999999</v>
      </c>
      <c r="O46" s="30">
        <v>2.0200000000000001E-3</v>
      </c>
      <c r="P46" s="38"/>
      <c r="Q46" s="38"/>
      <c r="R46" s="30"/>
      <c r="S46" s="30"/>
      <c r="T46" s="30"/>
      <c r="U46" s="30"/>
      <c r="V46" s="30"/>
      <c r="W46" s="30"/>
      <c r="X46" s="38"/>
      <c r="Y46" s="38"/>
      <c r="Z46" s="38"/>
      <c r="AA46" s="38"/>
      <c r="AB46" s="30"/>
      <c r="AC46" s="38"/>
      <c r="AD46" s="38"/>
      <c r="AE46" s="30"/>
      <c r="AF46" s="30"/>
      <c r="AG46" s="30"/>
      <c r="AH46" s="30"/>
      <c r="AI46" s="30"/>
      <c r="AJ46" s="30"/>
      <c r="AK46" s="30"/>
    </row>
    <row r="47" spans="1:37" x14ac:dyDescent="0.25">
      <c r="A47" s="30" t="s">
        <v>173</v>
      </c>
      <c r="B47" s="30" t="s">
        <v>174</v>
      </c>
      <c r="C47" s="30">
        <v>1</v>
      </c>
      <c r="D47" s="30">
        <v>1.227E-2</v>
      </c>
      <c r="E47" s="30">
        <v>1.0659999999999999E-2</v>
      </c>
      <c r="F47" s="30">
        <v>2.0000000000000001E-4</v>
      </c>
      <c r="G47" s="30">
        <v>1.5E-3</v>
      </c>
      <c r="H47" s="30">
        <v>1.2999999999999999E-3</v>
      </c>
      <c r="I47" s="30">
        <v>3.7400000000000003E-2</v>
      </c>
      <c r="J47" s="30">
        <v>2.2000000000000001E-3</v>
      </c>
      <c r="K47" s="30">
        <v>4.7000000000000002E-3</v>
      </c>
      <c r="L47" s="30">
        <v>131.4</v>
      </c>
      <c r="M47" s="30">
        <v>0.8</v>
      </c>
      <c r="N47" s="30">
        <v>0.18886</v>
      </c>
      <c r="O47" s="30">
        <v>1.5100000000000001E-3</v>
      </c>
      <c r="P47" s="38"/>
      <c r="Q47" s="38"/>
      <c r="R47" s="30"/>
      <c r="S47" s="30"/>
      <c r="T47" s="30"/>
      <c r="U47" s="30"/>
      <c r="V47" s="30"/>
      <c r="W47" s="30"/>
      <c r="X47" s="38"/>
      <c r="Y47" s="38"/>
      <c r="Z47" s="38"/>
      <c r="AA47" s="38"/>
      <c r="AB47" s="30"/>
      <c r="AC47" s="38"/>
      <c r="AD47" s="38"/>
      <c r="AE47" s="30"/>
      <c r="AF47" s="30"/>
      <c r="AG47" s="30"/>
      <c r="AH47" s="30"/>
      <c r="AI47" s="30"/>
      <c r="AJ47" s="30"/>
      <c r="AK47" s="30"/>
    </row>
  </sheetData>
  <mergeCells count="32">
    <mergeCell ref="P46:Q46"/>
    <mergeCell ref="X46:Y46"/>
    <mergeCell ref="Z46:AA46"/>
    <mergeCell ref="AC46:AD46"/>
    <mergeCell ref="P47:Q47"/>
    <mergeCell ref="X47:Y47"/>
    <mergeCell ref="Z47:AA47"/>
    <mergeCell ref="AC47:AD47"/>
    <mergeCell ref="P44:Q44"/>
    <mergeCell ref="X44:Y44"/>
    <mergeCell ref="Z44:AA44"/>
    <mergeCell ref="AC44:AD44"/>
    <mergeCell ref="P45:Q45"/>
    <mergeCell ref="X45:Y45"/>
    <mergeCell ref="Z45:AA45"/>
    <mergeCell ref="AC45:AD45"/>
    <mergeCell ref="P42:Q42"/>
    <mergeCell ref="X42:Y42"/>
    <mergeCell ref="Z42:AA42"/>
    <mergeCell ref="AC42:AD42"/>
    <mergeCell ref="P43:Q43"/>
    <mergeCell ref="X43:Y43"/>
    <mergeCell ref="Z43:AA43"/>
    <mergeCell ref="AC43:AD43"/>
    <mergeCell ref="P3:Q3"/>
    <mergeCell ref="X3:Y3"/>
    <mergeCell ref="Z3:AA3"/>
    <mergeCell ref="AC3:AD3"/>
    <mergeCell ref="P41:Q41"/>
    <mergeCell ref="X41:Y41"/>
    <mergeCell ref="Z41:AA41"/>
    <mergeCell ref="AC41:AD4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f5da05e-f710-4b7c-8b8e-c076e7b8ff7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29FB23202384A9C7D6EC56A47F2AA" ma:contentTypeVersion="16" ma:contentTypeDescription="Create a new document." ma:contentTypeScope="" ma:versionID="4321ccb57fe707688e77a10570287e0c">
  <xsd:schema xmlns:xsd="http://www.w3.org/2001/XMLSchema" xmlns:xs="http://www.w3.org/2001/XMLSchema" xmlns:p="http://schemas.microsoft.com/office/2006/metadata/properties" xmlns:ns3="73036575-aed3-4020-9cb5-002fb21c073e" xmlns:ns4="4f5da05e-f710-4b7c-8b8e-c076e7b8ff7a" targetNamespace="http://schemas.microsoft.com/office/2006/metadata/properties" ma:root="true" ma:fieldsID="8de9b75aec5d512de9ed573932bc01f3" ns3:_="" ns4:_="">
    <xsd:import namespace="73036575-aed3-4020-9cb5-002fb21c073e"/>
    <xsd:import namespace="4f5da05e-f710-4b7c-8b8e-c076e7b8ff7a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_activity" minOccurs="0"/>
                <xsd:element ref="ns4:MediaServiceObjectDetectorVersions" minOccurs="0"/>
                <xsd:element ref="ns4:MediaLengthInSecond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036575-aed3-4020-9cb5-002fb21c073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5da05e-f710-4b7c-8b8e-c076e7b8ff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5197FB-313A-4C9B-B027-DC2B85BED9F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FDB2C95-975B-4D13-BEAF-9E6EC6B74954}">
  <ds:schemaRefs>
    <ds:schemaRef ds:uri="73036575-aed3-4020-9cb5-002fb21c073e"/>
    <ds:schemaRef ds:uri="http://purl.org/dc/dcmitype/"/>
    <ds:schemaRef ds:uri="http://purl.org/dc/elements/1.1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4f5da05e-f710-4b7c-8b8e-c076e7b8ff7a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35DBA069-C8DA-43D2-87F2-5A62E77057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036575-aed3-4020-9cb5-002fb21c073e"/>
    <ds:schemaRef ds:uri="4f5da05e-f710-4b7c-8b8e-c076e7b8ff7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Al-in-olivine Thermometer</vt:lpstr>
      <vt:lpstr>Ca-in-olivine Barometer</vt:lpstr>
      <vt:lpstr>Two-pyroxene Thermometer</vt:lpstr>
      <vt:lpstr>HSE data</vt:lpstr>
    </vt:vector>
  </TitlesOfParts>
  <Manager/>
  <Company>UiT The Arctic University of Norway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Anniken Wiig Helland-Hansen</dc:creator>
  <cp:keywords/>
  <dc:description/>
  <cp:lastModifiedBy>Anniken Wiig Helland-Hansen</cp:lastModifiedBy>
  <cp:revision/>
  <dcterms:created xsi:type="dcterms:W3CDTF">2024-11-13T09:08:55Z</dcterms:created>
  <dcterms:modified xsi:type="dcterms:W3CDTF">2024-12-15T18:37:11Z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0x01010035C29FB23202384A9C7D6EC56A47F2AA</vt:lpwstr>
  </property>
</Properties>
</file>